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autoCompressPictures="0" defaultThemeVersion="124226"/>
  <bookViews>
    <workbookView xWindow="0" yWindow="0" windowWidth="15360" windowHeight="7392" tabRatio="951"/>
  </bookViews>
  <sheets>
    <sheet name="INSTRUCTIONS" sheetId="1" r:id="rId1"/>
    <sheet name="Funding by District" sheetId="11" state="hidden" r:id="rId2"/>
    <sheet name="CONTROL" sheetId="15" state="veryHidden" r:id="rId3"/>
    <sheet name="1) School Information" sheetId="3" r:id="rId4"/>
    <sheet name="2) Enrollment Chart" sheetId="9" r:id="rId5"/>
    <sheet name="3) Staffing Plan" sheetId="14" r:id="rId6"/>
    <sheet name="4) 5 YR Budget &amp; Cash Flow Adj" sheetId="8" r:id="rId7"/>
  </sheets>
  <externalReferences>
    <externalReference r:id="rId8"/>
    <externalReference r:id="rId9"/>
  </externalReferences>
  <definedNames>
    <definedName name="_Fill" localSheetId="4" hidden="1">#REF!</definedName>
    <definedName name="_Fill" localSheetId="1" hidden="1">#REF!</definedName>
    <definedName name="_Fill" hidden="1">#REF!</definedName>
    <definedName name="_xlnm._FilterDatabase" localSheetId="1" hidden="1">'Funding by District'!$C$5:$F$684</definedName>
    <definedName name="_Key1" localSheetId="4" hidden="1">#REF!</definedName>
    <definedName name="_Key1" localSheetId="1" hidden="1">#REF!</definedName>
    <definedName name="_Key1" hidden="1">#REF!</definedName>
    <definedName name="_Order1" hidden="1">255</definedName>
    <definedName name="_Sort" localSheetId="4" hidden="1">#REF!</definedName>
    <definedName name="_Sort" localSheetId="1" hidden="1">#REF!</definedName>
    <definedName name="_Sort" hidden="1">#REF!</definedName>
    <definedName name="_Table1_In1" localSheetId="4" hidden="1">#REF!</definedName>
    <definedName name="_Table1_In1" localSheetId="1" hidden="1">#REF!</definedName>
    <definedName name="_Table1_In1" hidden="1">#REF!</definedName>
    <definedName name="_Table1_Out" localSheetId="4" hidden="1">#REF!</definedName>
    <definedName name="_Table1_Out" localSheetId="1" hidden="1">#REF!</definedName>
    <definedName name="_Table1_Out" hidden="1">#REF!</definedName>
    <definedName name="_Table2_In1" localSheetId="4" hidden="1">#REF!</definedName>
    <definedName name="_Table2_In1" localSheetId="1" hidden="1">#REF!</definedName>
    <definedName name="_Table2_In1" hidden="1">#REF!</definedName>
    <definedName name="_Table2_Out" localSheetId="4" hidden="1">#REF!</definedName>
    <definedName name="_Table2_Out" localSheetId="1" hidden="1">#REF!</definedName>
    <definedName name="_Table2_Out" hidden="1">#REF!</definedName>
    <definedName name="AcadYr1">'1) School Information'!$C$20</definedName>
    <definedName name="CharterPeriod">CONTROL!$I$12</definedName>
    <definedName name="DATA_01" hidden="1">'[1]Bond Amortization1'!#REF!</definedName>
    <definedName name="DATA_08" hidden="1">'[1]Bond Amortization1'!#REF!</definedName>
    <definedName name="DistrictList">'Funding by District'!$D$6:$D$684</definedName>
    <definedName name="DVList_AcadYr">CONTROL!$B$18:$B$20</definedName>
    <definedName name="IntroPrintArea" hidden="1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40834.4439583333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List_Grade5Levels">CONTROL!$B$45:$B$47</definedName>
    <definedName name="List_GradeLevels">CONTROL!$B$45:$B$48</definedName>
    <definedName name="Mssg1">CONTROL!$B$40</definedName>
    <definedName name="Mssg2">CONTROL!$B$41</definedName>
    <definedName name="Mssg3">CONTROL!$B$42</definedName>
    <definedName name="PPR_Tbl_Date">CONTROL!$B$156</definedName>
    <definedName name="PreOp1Yr">CONTROL!$B$34</definedName>
    <definedName name="PreOp6Mo">CONTROL!$B$33</definedName>
    <definedName name="PreOpenPd">'1) School Information'!#REF!</definedName>
    <definedName name="PreOpenType">CONTROL!#REF!</definedName>
    <definedName name="_xlnm.Print_Area" localSheetId="3">'1) School Information'!$B$2:$C$21</definedName>
    <definedName name="_xlnm.Print_Area" localSheetId="4">'2) Enrollment Chart'!$A$1:$I$136</definedName>
    <definedName name="_xlnm.Print_Area" localSheetId="5">'3) Staffing Plan'!$A$1:$K$79</definedName>
    <definedName name="_xlnm.Print_Area" localSheetId="6">'4) 5 YR Budget &amp; Cash Flow Adj'!$B$2:$N$201</definedName>
    <definedName name="_xlnm.Print_Area" localSheetId="1">'Funding by District'!$B$2:$F$687</definedName>
    <definedName name="_xlnm.Print_Area" localSheetId="0">INSTRUCTIONS!$B$2:$F$26</definedName>
    <definedName name="_xlnm.Print_Titles" localSheetId="5">'3) Staffing Plan'!$1:$2</definedName>
    <definedName name="_xlnm.Print_Titles" localSheetId="6">'4) 5 YR Budget &amp; Cash Flow Adj'!$A:$H,'4) 5 YR Budget &amp; Cash Flow Adj'!$2:$12</definedName>
    <definedName name="_xlnm.Print_Titles" localSheetId="1">'Funding by District'!$1:$5</definedName>
    <definedName name="RPP_TABLE">'Funding by District'!$C$5:$F$684</definedName>
    <definedName name="School">CONTROL!$I$5</definedName>
    <definedName name="Schools">CONTROL!$B$851:$B$995</definedName>
    <definedName name="UnusedDistrictList" comment="List of School Districts that have NOT been selected yet.  (Array Forumula Range...requires using F2 to modify and Ctrl-Shift-Enter to enter formula).">OFFSET(CONTROL!$B$168,0,0,COUNTA(CONTROL!$B$168:$B$847)-COUNTBLANK(CONTROL!$B$168:$B$847),1)</definedName>
    <definedName name="X_PositionsCategories">OFFSET([2]Assumptions!$AN$67,0,0,COUNTA([2]Assumptions!$AN:$AN)-1,1)</definedName>
    <definedName name="Year1">CONTROL!$I$19</definedName>
    <definedName name="Year2">CONTROL!$I$20</definedName>
    <definedName name="Year3">CONTROL!$I$21</definedName>
    <definedName name="Year4">CONTROL!$I$22</definedName>
    <definedName name="Year5">CONTROL!$I$23</definedName>
    <definedName name="Z_5E4DC421_887D_9843_8B54_CF861F76B668_.wvu.Cols" localSheetId="6" hidden="1">'4) 5 YR Budget &amp; Cash Flow Adj'!#REF!</definedName>
    <definedName name="Z_5E4DC421_887D_9843_8B54_CF861F76B668_.wvu.PrintArea" localSheetId="3" hidden="1">'1) School Information'!$B$2:$C$20</definedName>
    <definedName name="Z_5E4DC421_887D_9843_8B54_CF861F76B668_.wvu.PrintArea" localSheetId="4" hidden="1">'2) Enrollment Chart'!$B$2:$K$30</definedName>
    <definedName name="Z_5E4DC421_887D_9843_8B54_CF861F76B668_.wvu.PrintArea" localSheetId="6" hidden="1">'4) 5 YR Budget &amp; Cash Flow Adj'!$B$2:$N$201</definedName>
    <definedName name="Z_5E4DC421_887D_9843_8B54_CF861F76B668_.wvu.PrintArea" localSheetId="0" hidden="1">INSTRUCTIONS!$C$2:$D$26</definedName>
    <definedName name="Z_5E4DC421_887D_9843_8B54_CF861F76B668_.wvu.PrintTitles" localSheetId="6" hidden="1">'4) 5 YR Budget &amp; Cash Flow Adj'!$A:$H,'4) 5 YR Budget &amp; Cash Flow Adj'!$2:$12</definedName>
    <definedName name="Z_7E5415B2_297C_4CDE_9A5E_CCA4F5662440_.wvu.Cols" localSheetId="6" hidden="1">'4) 5 YR Budget &amp; Cash Flow Adj'!#REF!</definedName>
    <definedName name="Z_7E5415B2_297C_4CDE_9A5E_CCA4F5662440_.wvu.PrintArea" localSheetId="3" hidden="1">'1) School Information'!$B$2:$C$20</definedName>
    <definedName name="Z_7E5415B2_297C_4CDE_9A5E_CCA4F5662440_.wvu.PrintArea" localSheetId="4" hidden="1">'2) Enrollment Chart'!$B$2:$K$30</definedName>
    <definedName name="Z_7E5415B2_297C_4CDE_9A5E_CCA4F5662440_.wvu.PrintArea" localSheetId="6" hidden="1">'4) 5 YR Budget &amp; Cash Flow Adj'!$B$2:$N$201</definedName>
    <definedName name="Z_7E5415B2_297C_4CDE_9A5E_CCA4F5662440_.wvu.PrintArea" localSheetId="0" hidden="1">INSTRUCTIONS!$C$2:$D$26</definedName>
    <definedName name="Z_7E5415B2_297C_4CDE_9A5E_CCA4F5662440_.wvu.PrintTitles" localSheetId="6" hidden="1">'4) 5 YR Budget &amp; Cash Flow Adj'!$A:$H,'4) 5 YR Budget &amp; Cash Flow Adj'!$2:$12</definedName>
  </definedNames>
  <calcPr calcId="145621"/>
  <customWorkbookViews>
    <customWorkbookView name="DHruby - Personal View" guid="{7E5415B2-297C-4CDE-9A5E-CCA4F5662440}" mergeInterval="0" personalView="1" maximized="1" windowWidth="1916" windowHeight="825" tabRatio="951" activeSheetId="8"/>
    <customWorkbookView name="Citizens  World - Personal View" guid="{5E4DC421-887D-9843-8B54-CF861F76B668}" mergeInterval="0" personalView="1" yWindow="54" windowWidth="1276" windowHeight="724" tabRatio="951" activeSheetId="1"/>
  </customWorkbookViews>
</workbook>
</file>

<file path=xl/calcChain.xml><?xml version="1.0" encoding="utf-8"?>
<calcChain xmlns="http://schemas.openxmlformats.org/spreadsheetml/2006/main">
  <c r="H62" i="9" l="1"/>
  <c r="G62" i="9"/>
  <c r="F62" i="9"/>
  <c r="E62" i="9"/>
  <c r="D62" i="9"/>
  <c r="B10" i="3"/>
  <c r="F76" i="15" l="1"/>
  <c r="G76" i="15"/>
  <c r="H76" i="15"/>
  <c r="I76" i="15"/>
  <c r="E76" i="15"/>
  <c r="H56" i="9"/>
  <c r="G56" i="9"/>
  <c r="F56" i="9"/>
  <c r="E56" i="9"/>
  <c r="D56" i="9"/>
  <c r="E39" i="9"/>
  <c r="F39" i="9"/>
  <c r="G39" i="9"/>
  <c r="H39" i="9"/>
  <c r="D39" i="9"/>
  <c r="E21" i="9"/>
  <c r="F21" i="9"/>
  <c r="G21" i="9"/>
  <c r="H21" i="9"/>
  <c r="D21" i="9"/>
  <c r="C19" i="15" l="1"/>
  <c r="G93" i="8" l="1"/>
  <c r="G92" i="8"/>
  <c r="G91" i="8"/>
  <c r="G90" i="8"/>
  <c r="G89" i="8"/>
  <c r="G85" i="8"/>
  <c r="G84" i="8"/>
  <c r="G83" i="8"/>
  <c r="G82" i="8"/>
  <c r="G81" i="8"/>
  <c r="G80" i="8"/>
  <c r="G79" i="8"/>
  <c r="G78" i="8"/>
  <c r="G74" i="8"/>
  <c r="G73" i="8"/>
  <c r="G72" i="8"/>
  <c r="G71" i="8"/>
  <c r="G70" i="8"/>
  <c r="G69" i="8"/>
  <c r="I5" i="15" l="1"/>
  <c r="J5" i="15" s="1"/>
  <c r="B2" i="14" s="1"/>
  <c r="B2" i="9" l="1"/>
  <c r="G2" i="8"/>
  <c r="F59" i="9" l="1"/>
  <c r="E59" i="9"/>
  <c r="G59" i="9"/>
  <c r="H59" i="9"/>
  <c r="D59" i="9"/>
  <c r="H60" i="9"/>
  <c r="G60" i="9"/>
  <c r="F60" i="9"/>
  <c r="E60" i="9"/>
  <c r="D60" i="9"/>
  <c r="E72" i="9"/>
  <c r="F54" i="15" s="1"/>
  <c r="F72" i="9"/>
  <c r="G54" i="15" s="1"/>
  <c r="G72" i="9"/>
  <c r="H72" i="9"/>
  <c r="I54" i="15" s="1"/>
  <c r="D72" i="9"/>
  <c r="E54" i="15" s="1"/>
  <c r="C20" i="15"/>
  <c r="B19" i="15" s="1"/>
  <c r="G19" i="15"/>
  <c r="D82" i="9" s="1"/>
  <c r="E83" i="9"/>
  <c r="F83" i="9"/>
  <c r="G83" i="9"/>
  <c r="H83" i="9"/>
  <c r="L99" i="15"/>
  <c r="B99" i="15"/>
  <c r="E97" i="15"/>
  <c r="B100" i="15"/>
  <c r="E18" i="8" s="1"/>
  <c r="E160" i="8" s="1"/>
  <c r="L100" i="15"/>
  <c r="B101" i="15"/>
  <c r="E19" i="8" s="1"/>
  <c r="E161" i="8" s="1"/>
  <c r="L101" i="15"/>
  <c r="B102" i="15"/>
  <c r="L102" i="15"/>
  <c r="B103" i="15"/>
  <c r="E21" i="8" s="1"/>
  <c r="E163" i="8" s="1"/>
  <c r="L103" i="15"/>
  <c r="B104" i="15"/>
  <c r="L104" i="15"/>
  <c r="B105" i="15"/>
  <c r="E23" i="8" s="1"/>
  <c r="E165" i="8" s="1"/>
  <c r="L105" i="15"/>
  <c r="B106" i="15"/>
  <c r="L106" i="15"/>
  <c r="B107" i="15"/>
  <c r="E25" i="8" s="1"/>
  <c r="E167" i="8" s="1"/>
  <c r="L107" i="15"/>
  <c r="B108" i="15"/>
  <c r="E26" i="8" s="1"/>
  <c r="E168" i="8" s="1"/>
  <c r="L108" i="15"/>
  <c r="B109" i="15"/>
  <c r="E27" i="8" s="1"/>
  <c r="E169" i="8" s="1"/>
  <c r="L109" i="15"/>
  <c r="B110" i="15"/>
  <c r="L110" i="15"/>
  <c r="B111" i="15"/>
  <c r="E29" i="8" s="1"/>
  <c r="E171" i="8" s="1"/>
  <c r="L111" i="15"/>
  <c r="B112" i="15"/>
  <c r="L112" i="15"/>
  <c r="B113" i="15"/>
  <c r="E31" i="8" s="1"/>
  <c r="E173" i="8" s="1"/>
  <c r="L113" i="15"/>
  <c r="B114" i="15"/>
  <c r="L114" i="15"/>
  <c r="B115" i="15"/>
  <c r="L115" i="15"/>
  <c r="B116" i="15"/>
  <c r="C116" i="15" s="1"/>
  <c r="E116" i="15" s="1"/>
  <c r="L116" i="15"/>
  <c r="B117" i="15"/>
  <c r="C117" i="15" s="1"/>
  <c r="L117" i="15"/>
  <c r="B118" i="15"/>
  <c r="C118" i="15" s="1"/>
  <c r="L118" i="15"/>
  <c r="B119" i="15"/>
  <c r="C119" i="15" s="1"/>
  <c r="L119" i="15"/>
  <c r="B120" i="15"/>
  <c r="C120" i="15" s="1"/>
  <c r="L120" i="15"/>
  <c r="B121" i="15"/>
  <c r="L121" i="15"/>
  <c r="B122" i="15"/>
  <c r="C122" i="15" s="1"/>
  <c r="E122" i="15" s="1"/>
  <c r="L122" i="15"/>
  <c r="B123" i="15"/>
  <c r="C123" i="15" s="1"/>
  <c r="L123" i="15"/>
  <c r="B124" i="15"/>
  <c r="C124" i="15" s="1"/>
  <c r="L124" i="15"/>
  <c r="B125" i="15"/>
  <c r="C125" i="15" s="1"/>
  <c r="E125" i="15" s="1"/>
  <c r="L125" i="15"/>
  <c r="B126" i="15"/>
  <c r="C126" i="15" s="1"/>
  <c r="L126" i="15"/>
  <c r="B127" i="15"/>
  <c r="C127" i="15" s="1"/>
  <c r="L127" i="15"/>
  <c r="B128" i="15"/>
  <c r="C128" i="15" s="1"/>
  <c r="L128" i="15"/>
  <c r="B129" i="15"/>
  <c r="C129" i="15" s="1"/>
  <c r="L129" i="15"/>
  <c r="B130" i="15"/>
  <c r="C130" i="15" s="1"/>
  <c r="L130" i="15"/>
  <c r="B131" i="15"/>
  <c r="C131" i="15" s="1"/>
  <c r="L131" i="15"/>
  <c r="B132" i="15"/>
  <c r="C132" i="15" s="1"/>
  <c r="L132" i="15"/>
  <c r="B133" i="15"/>
  <c r="C133" i="15" s="1"/>
  <c r="L133" i="15"/>
  <c r="B134" i="15"/>
  <c r="C134" i="15" s="1"/>
  <c r="L134" i="15"/>
  <c r="B135" i="15"/>
  <c r="C135" i="15" s="1"/>
  <c r="E135" i="15" s="1"/>
  <c r="L135" i="15"/>
  <c r="B136" i="15"/>
  <c r="C136" i="15" s="1"/>
  <c r="L136" i="15"/>
  <c r="B137" i="15"/>
  <c r="C137" i="15" s="1"/>
  <c r="L137" i="15"/>
  <c r="B138" i="15"/>
  <c r="C138" i="15" s="1"/>
  <c r="L138" i="15"/>
  <c r="B139" i="15"/>
  <c r="C139" i="15" s="1"/>
  <c r="L139" i="15"/>
  <c r="B140" i="15"/>
  <c r="C140" i="15" s="1"/>
  <c r="L140" i="15"/>
  <c r="B141" i="15"/>
  <c r="C141" i="15" s="1"/>
  <c r="L141" i="15"/>
  <c r="B142" i="15"/>
  <c r="C142" i="15" s="1"/>
  <c r="L142" i="15"/>
  <c r="B143" i="15"/>
  <c r="C143" i="15" s="1"/>
  <c r="E143" i="15" s="1"/>
  <c r="L143" i="15"/>
  <c r="B144" i="15"/>
  <c r="C144" i="15" s="1"/>
  <c r="L144" i="15"/>
  <c r="B145" i="15"/>
  <c r="C145" i="15" s="1"/>
  <c r="E145" i="15" s="1"/>
  <c r="L145" i="15"/>
  <c r="B146" i="15"/>
  <c r="C146" i="15" s="1"/>
  <c r="L146" i="15"/>
  <c r="B147" i="15"/>
  <c r="C147" i="15" s="1"/>
  <c r="L147" i="15"/>
  <c r="B148" i="15"/>
  <c r="C148" i="15" s="1"/>
  <c r="L148" i="15"/>
  <c r="E75" i="9"/>
  <c r="I11" i="15"/>
  <c r="J11" i="15" s="1"/>
  <c r="H78" i="9"/>
  <c r="C30" i="9"/>
  <c r="C48" i="9" s="1"/>
  <c r="E71" i="15"/>
  <c r="D44" i="9"/>
  <c r="E44" i="9"/>
  <c r="F44" i="9"/>
  <c r="G44" i="9"/>
  <c r="H44" i="9"/>
  <c r="D45" i="9"/>
  <c r="E45" i="9"/>
  <c r="F45" i="9"/>
  <c r="G45" i="9"/>
  <c r="H45" i="9"/>
  <c r="D46" i="9"/>
  <c r="E46" i="9"/>
  <c r="F46" i="9"/>
  <c r="G46" i="9"/>
  <c r="H46" i="9"/>
  <c r="D47" i="9"/>
  <c r="E47" i="9"/>
  <c r="F47" i="9"/>
  <c r="G47" i="9"/>
  <c r="H47" i="9"/>
  <c r="D48" i="9"/>
  <c r="E48" i="9"/>
  <c r="F48" i="9"/>
  <c r="G48" i="9"/>
  <c r="H48" i="9"/>
  <c r="D49" i="9"/>
  <c r="E49" i="9"/>
  <c r="F49" i="9"/>
  <c r="G49" i="9"/>
  <c r="H49" i="9"/>
  <c r="D50" i="9"/>
  <c r="E50" i="9"/>
  <c r="F50" i="9"/>
  <c r="G50" i="9"/>
  <c r="H50" i="9"/>
  <c r="D51" i="9"/>
  <c r="E51" i="9"/>
  <c r="F51" i="9"/>
  <c r="G51" i="9"/>
  <c r="H51" i="9"/>
  <c r="D52" i="9"/>
  <c r="E52" i="9"/>
  <c r="F52" i="9"/>
  <c r="G52" i="9"/>
  <c r="H52" i="9"/>
  <c r="D53" i="9"/>
  <c r="E53" i="9"/>
  <c r="F53" i="9"/>
  <c r="G53" i="9"/>
  <c r="H53" i="9"/>
  <c r="D54" i="9"/>
  <c r="E54" i="9"/>
  <c r="F54" i="9"/>
  <c r="G54" i="9"/>
  <c r="H54" i="9"/>
  <c r="D55" i="9"/>
  <c r="E55" i="9"/>
  <c r="F55" i="9"/>
  <c r="G55" i="9"/>
  <c r="H55" i="9"/>
  <c r="E43" i="9"/>
  <c r="F43" i="9"/>
  <c r="G43" i="9"/>
  <c r="H43" i="9"/>
  <c r="D43" i="9"/>
  <c r="G78" i="9"/>
  <c r="F78" i="9"/>
  <c r="E78" i="9"/>
  <c r="I63" i="15"/>
  <c r="I79" i="15" s="1"/>
  <c r="H63" i="15"/>
  <c r="H79" i="15" s="1"/>
  <c r="G63" i="15"/>
  <c r="G79" i="15" s="1"/>
  <c r="F63" i="15"/>
  <c r="F79" i="15" s="1"/>
  <c r="E63" i="15"/>
  <c r="B156" i="15"/>
  <c r="G16" i="8" s="1"/>
  <c r="J174" i="8"/>
  <c r="K174" i="8"/>
  <c r="L174" i="8"/>
  <c r="M174" i="8"/>
  <c r="I174" i="8"/>
  <c r="I160" i="8"/>
  <c r="J160" i="8"/>
  <c r="K160" i="8"/>
  <c r="L160" i="8"/>
  <c r="M160" i="8"/>
  <c r="I161" i="8"/>
  <c r="J161" i="8"/>
  <c r="K161" i="8"/>
  <c r="L161" i="8"/>
  <c r="M161" i="8"/>
  <c r="I162" i="8"/>
  <c r="J162" i="8"/>
  <c r="K162" i="8"/>
  <c r="L162" i="8"/>
  <c r="M162" i="8"/>
  <c r="I163" i="8"/>
  <c r="J163" i="8"/>
  <c r="K163" i="8"/>
  <c r="L163" i="8"/>
  <c r="M163" i="8"/>
  <c r="I164" i="8"/>
  <c r="J164" i="8"/>
  <c r="K164" i="8"/>
  <c r="L164" i="8"/>
  <c r="M164" i="8"/>
  <c r="I165" i="8"/>
  <c r="J165" i="8"/>
  <c r="K165" i="8"/>
  <c r="L165" i="8"/>
  <c r="M165" i="8"/>
  <c r="I166" i="8"/>
  <c r="J166" i="8"/>
  <c r="K166" i="8"/>
  <c r="L166" i="8"/>
  <c r="M166" i="8"/>
  <c r="I167" i="8"/>
  <c r="J167" i="8"/>
  <c r="K167" i="8"/>
  <c r="L167" i="8"/>
  <c r="M167" i="8"/>
  <c r="I168" i="8"/>
  <c r="J168" i="8"/>
  <c r="K168" i="8"/>
  <c r="L168" i="8"/>
  <c r="M168" i="8"/>
  <c r="I169" i="8"/>
  <c r="J169" i="8"/>
  <c r="K169" i="8"/>
  <c r="L169" i="8"/>
  <c r="M169" i="8"/>
  <c r="I170" i="8"/>
  <c r="J170" i="8"/>
  <c r="K170" i="8"/>
  <c r="L170" i="8"/>
  <c r="M170" i="8"/>
  <c r="I171" i="8"/>
  <c r="J171" i="8"/>
  <c r="K171" i="8"/>
  <c r="L171" i="8"/>
  <c r="M171" i="8"/>
  <c r="I172" i="8"/>
  <c r="J172" i="8"/>
  <c r="K172" i="8"/>
  <c r="L172" i="8"/>
  <c r="M172" i="8"/>
  <c r="I173" i="8"/>
  <c r="J173" i="8"/>
  <c r="K173" i="8"/>
  <c r="L173" i="8"/>
  <c r="M173" i="8"/>
  <c r="J159" i="8"/>
  <c r="K159" i="8"/>
  <c r="L159" i="8"/>
  <c r="M159" i="8"/>
  <c r="I159" i="8"/>
  <c r="G94" i="8"/>
  <c r="M100" i="15"/>
  <c r="N100" i="15"/>
  <c r="O100" i="15"/>
  <c r="P100" i="15"/>
  <c r="M101" i="15"/>
  <c r="N101" i="15"/>
  <c r="O101" i="15"/>
  <c r="P101" i="15"/>
  <c r="M102" i="15"/>
  <c r="N102" i="15"/>
  <c r="O102" i="15"/>
  <c r="P102" i="15"/>
  <c r="M103" i="15"/>
  <c r="N103" i="15"/>
  <c r="O103" i="15"/>
  <c r="P103" i="15"/>
  <c r="M104" i="15"/>
  <c r="N104" i="15"/>
  <c r="O104" i="15"/>
  <c r="P104" i="15"/>
  <c r="M105" i="15"/>
  <c r="N105" i="15"/>
  <c r="O105" i="15"/>
  <c r="P105" i="15"/>
  <c r="M106" i="15"/>
  <c r="N106" i="15"/>
  <c r="O106" i="15"/>
  <c r="P106" i="15"/>
  <c r="M107" i="15"/>
  <c r="N107" i="15"/>
  <c r="O107" i="15"/>
  <c r="P107" i="15"/>
  <c r="M108" i="15"/>
  <c r="N108" i="15"/>
  <c r="O108" i="15"/>
  <c r="P108" i="15"/>
  <c r="M109" i="15"/>
  <c r="N109" i="15"/>
  <c r="O109" i="15"/>
  <c r="P109" i="15"/>
  <c r="M110" i="15"/>
  <c r="N110" i="15"/>
  <c r="O110" i="15"/>
  <c r="P110" i="15"/>
  <c r="M111" i="15"/>
  <c r="N111" i="15"/>
  <c r="O111" i="15"/>
  <c r="P111" i="15"/>
  <c r="M112" i="15"/>
  <c r="N112" i="15"/>
  <c r="O112" i="15"/>
  <c r="P112" i="15"/>
  <c r="M113" i="15"/>
  <c r="N113" i="15"/>
  <c r="O113" i="15"/>
  <c r="P113" i="15"/>
  <c r="M114" i="15"/>
  <c r="N114" i="15"/>
  <c r="O114" i="15"/>
  <c r="P114" i="15"/>
  <c r="M115" i="15"/>
  <c r="N115" i="15"/>
  <c r="O115" i="15"/>
  <c r="P115" i="15"/>
  <c r="M116" i="15"/>
  <c r="N116" i="15"/>
  <c r="O116" i="15"/>
  <c r="P116" i="15"/>
  <c r="M117" i="15"/>
  <c r="N117" i="15"/>
  <c r="O117" i="15"/>
  <c r="P117" i="15"/>
  <c r="M118" i="15"/>
  <c r="N118" i="15"/>
  <c r="O118" i="15"/>
  <c r="P118" i="15"/>
  <c r="M119" i="15"/>
  <c r="N119" i="15"/>
  <c r="O119" i="15"/>
  <c r="P119" i="15"/>
  <c r="M120" i="15"/>
  <c r="N120" i="15"/>
  <c r="O120" i="15"/>
  <c r="P120" i="15"/>
  <c r="M121" i="15"/>
  <c r="N121" i="15"/>
  <c r="O121" i="15"/>
  <c r="P121" i="15"/>
  <c r="M122" i="15"/>
  <c r="N122" i="15"/>
  <c r="O122" i="15"/>
  <c r="P122" i="15"/>
  <c r="M123" i="15"/>
  <c r="N123" i="15"/>
  <c r="O123" i="15"/>
  <c r="P123" i="15"/>
  <c r="M124" i="15"/>
  <c r="N124" i="15"/>
  <c r="O124" i="15"/>
  <c r="P124" i="15"/>
  <c r="M125" i="15"/>
  <c r="N125" i="15"/>
  <c r="O125" i="15"/>
  <c r="P125" i="15"/>
  <c r="M126" i="15"/>
  <c r="N126" i="15"/>
  <c r="O126" i="15"/>
  <c r="P126" i="15"/>
  <c r="M127" i="15"/>
  <c r="N127" i="15"/>
  <c r="O127" i="15"/>
  <c r="P127" i="15"/>
  <c r="M128" i="15"/>
  <c r="N128" i="15"/>
  <c r="O128" i="15"/>
  <c r="P128" i="15"/>
  <c r="M129" i="15"/>
  <c r="N129" i="15"/>
  <c r="O129" i="15"/>
  <c r="P129" i="15"/>
  <c r="M130" i="15"/>
  <c r="N130" i="15"/>
  <c r="O130" i="15"/>
  <c r="P130" i="15"/>
  <c r="M131" i="15"/>
  <c r="N131" i="15"/>
  <c r="O131" i="15"/>
  <c r="P131" i="15"/>
  <c r="M132" i="15"/>
  <c r="N132" i="15"/>
  <c r="O132" i="15"/>
  <c r="P132" i="15"/>
  <c r="M133" i="15"/>
  <c r="N133" i="15"/>
  <c r="O133" i="15"/>
  <c r="P133" i="15"/>
  <c r="M134" i="15"/>
  <c r="N134" i="15"/>
  <c r="O134" i="15"/>
  <c r="P134" i="15"/>
  <c r="M135" i="15"/>
  <c r="N135" i="15"/>
  <c r="O135" i="15"/>
  <c r="P135" i="15"/>
  <c r="M136" i="15"/>
  <c r="N136" i="15"/>
  <c r="O136" i="15"/>
  <c r="P136" i="15"/>
  <c r="M137" i="15"/>
  <c r="N137" i="15"/>
  <c r="O137" i="15"/>
  <c r="P137" i="15"/>
  <c r="M138" i="15"/>
  <c r="N138" i="15"/>
  <c r="O138" i="15"/>
  <c r="P138" i="15"/>
  <c r="M139" i="15"/>
  <c r="N139" i="15"/>
  <c r="O139" i="15"/>
  <c r="P139" i="15"/>
  <c r="M140" i="15"/>
  <c r="N140" i="15"/>
  <c r="O140" i="15"/>
  <c r="P140" i="15"/>
  <c r="M141" i="15"/>
  <c r="N141" i="15"/>
  <c r="O141" i="15"/>
  <c r="P141" i="15"/>
  <c r="M142" i="15"/>
  <c r="N142" i="15"/>
  <c r="O142" i="15"/>
  <c r="P142" i="15"/>
  <c r="M143" i="15"/>
  <c r="N143" i="15"/>
  <c r="O143" i="15"/>
  <c r="P143" i="15"/>
  <c r="M144" i="15"/>
  <c r="N144" i="15"/>
  <c r="O144" i="15"/>
  <c r="P144" i="15"/>
  <c r="M145" i="15"/>
  <c r="N145" i="15"/>
  <c r="O145" i="15"/>
  <c r="P145" i="15"/>
  <c r="M146" i="15"/>
  <c r="N146" i="15"/>
  <c r="O146" i="15"/>
  <c r="P146" i="15"/>
  <c r="M147" i="15"/>
  <c r="N147" i="15"/>
  <c r="O147" i="15"/>
  <c r="P147" i="15"/>
  <c r="M148" i="15"/>
  <c r="N148" i="15"/>
  <c r="O148" i="15"/>
  <c r="P148" i="15"/>
  <c r="M99" i="15"/>
  <c r="N99" i="15"/>
  <c r="O99" i="15"/>
  <c r="P99" i="15"/>
  <c r="P150" i="15" s="1"/>
  <c r="F97" i="15"/>
  <c r="G97" i="15"/>
  <c r="H97" i="15"/>
  <c r="I97" i="15"/>
  <c r="G72" i="15"/>
  <c r="I75" i="15"/>
  <c r="H75" i="15"/>
  <c r="G75" i="15"/>
  <c r="F75" i="15"/>
  <c r="E75" i="15"/>
  <c r="I74" i="15"/>
  <c r="H74" i="15"/>
  <c r="G74" i="15"/>
  <c r="F74" i="15"/>
  <c r="E74" i="15"/>
  <c r="I73" i="15"/>
  <c r="H73" i="15"/>
  <c r="G73" i="15"/>
  <c r="F73" i="15"/>
  <c r="E73" i="15"/>
  <c r="I72" i="15"/>
  <c r="H72" i="15"/>
  <c r="F72" i="15"/>
  <c r="E72" i="15"/>
  <c r="I71" i="15"/>
  <c r="I88" i="15" s="1"/>
  <c r="H71" i="15"/>
  <c r="G71" i="15"/>
  <c r="F71" i="15"/>
  <c r="I70" i="15"/>
  <c r="H70" i="15"/>
  <c r="G70" i="15"/>
  <c r="F70" i="15"/>
  <c r="E70" i="15"/>
  <c r="I69" i="15"/>
  <c r="H69" i="15"/>
  <c r="G69" i="15"/>
  <c r="F69" i="15"/>
  <c r="E69" i="15"/>
  <c r="I68" i="15"/>
  <c r="H68" i="15"/>
  <c r="G68" i="15"/>
  <c r="F68" i="15"/>
  <c r="E68" i="15"/>
  <c r="I67" i="15"/>
  <c r="H67" i="15"/>
  <c r="G67" i="15"/>
  <c r="F67" i="15"/>
  <c r="E67" i="15"/>
  <c r="I66" i="15"/>
  <c r="H66" i="15"/>
  <c r="G66" i="15"/>
  <c r="F66" i="15"/>
  <c r="E66" i="15"/>
  <c r="I65" i="15"/>
  <c r="H65" i="15"/>
  <c r="G65" i="15"/>
  <c r="F65" i="15"/>
  <c r="E65" i="15"/>
  <c r="I64" i="15"/>
  <c r="H64" i="15"/>
  <c r="G64" i="15"/>
  <c r="F64" i="15"/>
  <c r="E64" i="15"/>
  <c r="E61" i="9"/>
  <c r="F61" i="9"/>
  <c r="G61" i="9"/>
  <c r="H61" i="9"/>
  <c r="D61" i="9"/>
  <c r="H37" i="14"/>
  <c r="G37" i="14"/>
  <c r="F37" i="14"/>
  <c r="E37" i="14"/>
  <c r="D37" i="14"/>
  <c r="H29" i="14"/>
  <c r="G29" i="14"/>
  <c r="G39" i="14" s="1"/>
  <c r="F29" i="14"/>
  <c r="E29" i="14"/>
  <c r="D29" i="14"/>
  <c r="D18" i="14"/>
  <c r="E18" i="14"/>
  <c r="F18" i="14"/>
  <c r="G18" i="14"/>
  <c r="H18" i="14"/>
  <c r="H39" i="14" s="1"/>
  <c r="F39" i="14"/>
  <c r="D39" i="14"/>
  <c r="E39" i="14"/>
  <c r="I7" i="15"/>
  <c r="I8" i="15"/>
  <c r="I9" i="15"/>
  <c r="I6" i="15"/>
  <c r="K86" i="8"/>
  <c r="K75" i="8"/>
  <c r="M193" i="8"/>
  <c r="L193" i="8"/>
  <c r="K193" i="8"/>
  <c r="J193" i="8"/>
  <c r="M189" i="8"/>
  <c r="L189" i="8"/>
  <c r="K189" i="8"/>
  <c r="J189" i="8"/>
  <c r="M185" i="8"/>
  <c r="L185" i="8"/>
  <c r="L195" i="8" s="1"/>
  <c r="K185" i="8"/>
  <c r="J185" i="8"/>
  <c r="I193" i="8"/>
  <c r="I102" i="8"/>
  <c r="K102" i="8"/>
  <c r="M102" i="8"/>
  <c r="J102" i="8"/>
  <c r="L102" i="8"/>
  <c r="M195" i="8"/>
  <c r="K195" i="8"/>
  <c r="J195" i="8"/>
  <c r="M62" i="8"/>
  <c r="M51" i="8"/>
  <c r="L51" i="8"/>
  <c r="L62" i="8"/>
  <c r="K51" i="8"/>
  <c r="K62" i="8"/>
  <c r="J62" i="8"/>
  <c r="J51" i="8"/>
  <c r="J149" i="8"/>
  <c r="J116" i="8"/>
  <c r="M139" i="8"/>
  <c r="J139" i="8"/>
  <c r="K139" i="8"/>
  <c r="L139" i="8"/>
  <c r="K116" i="8"/>
  <c r="K149" i="8"/>
  <c r="M116" i="8"/>
  <c r="L116" i="8"/>
  <c r="L149" i="8"/>
  <c r="M149" i="8"/>
  <c r="H54" i="15"/>
  <c r="D77" i="9" l="1"/>
  <c r="E98" i="15"/>
  <c r="K94" i="8"/>
  <c r="I86" i="8"/>
  <c r="M86" i="8"/>
  <c r="E17" i="8"/>
  <c r="E159" i="8" s="1"/>
  <c r="C171" i="15"/>
  <c r="C175" i="15"/>
  <c r="C179" i="15"/>
  <c r="C183" i="15"/>
  <c r="C187" i="15"/>
  <c r="C191" i="15"/>
  <c r="C195" i="15"/>
  <c r="C199" i="15"/>
  <c r="C203" i="15"/>
  <c r="C207" i="15"/>
  <c r="C211" i="15"/>
  <c r="C215" i="15"/>
  <c r="C219" i="15"/>
  <c r="C223" i="15"/>
  <c r="C227" i="15"/>
  <c r="C231" i="15"/>
  <c r="C235" i="15"/>
  <c r="C239" i="15"/>
  <c r="C243" i="15"/>
  <c r="C247" i="15"/>
  <c r="C251" i="15"/>
  <c r="C255" i="15"/>
  <c r="C259" i="15"/>
  <c r="C263" i="15"/>
  <c r="C267" i="15"/>
  <c r="C271" i="15"/>
  <c r="C275" i="15"/>
  <c r="C279" i="15"/>
  <c r="C283" i="15"/>
  <c r="C287" i="15"/>
  <c r="C291" i="15"/>
  <c r="C295" i="15"/>
  <c r="C299" i="15"/>
  <c r="C303" i="15"/>
  <c r="C307" i="15"/>
  <c r="C311" i="15"/>
  <c r="C315" i="15"/>
  <c r="C319" i="15"/>
  <c r="C323" i="15"/>
  <c r="C327" i="15"/>
  <c r="C331" i="15"/>
  <c r="C335" i="15"/>
  <c r="C339" i="15"/>
  <c r="C343" i="15"/>
  <c r="C347" i="15"/>
  <c r="C351" i="15"/>
  <c r="C355" i="15"/>
  <c r="C359" i="15"/>
  <c r="C363" i="15"/>
  <c r="C367" i="15"/>
  <c r="C371" i="15"/>
  <c r="C375" i="15"/>
  <c r="C379" i="15"/>
  <c r="C383" i="15"/>
  <c r="C387" i="15"/>
  <c r="C391" i="15"/>
  <c r="C395" i="15"/>
  <c r="C399" i="15"/>
  <c r="C403" i="15"/>
  <c r="C407" i="15"/>
  <c r="C411" i="15"/>
  <c r="C415" i="15"/>
  <c r="C419" i="15"/>
  <c r="C423" i="15"/>
  <c r="C427" i="15"/>
  <c r="C431" i="15"/>
  <c r="C435" i="15"/>
  <c r="C439" i="15"/>
  <c r="C443" i="15"/>
  <c r="C447" i="15"/>
  <c r="C451" i="15"/>
  <c r="C455" i="15"/>
  <c r="C459" i="15"/>
  <c r="C463" i="15"/>
  <c r="C467" i="15"/>
  <c r="C471" i="15"/>
  <c r="C475" i="15"/>
  <c r="C479" i="15"/>
  <c r="C483" i="15"/>
  <c r="C487" i="15"/>
  <c r="C491" i="15"/>
  <c r="C495" i="15"/>
  <c r="C499" i="15"/>
  <c r="C503" i="15"/>
  <c r="C507" i="15"/>
  <c r="C173" i="15"/>
  <c r="C177" i="15"/>
  <c r="C181" i="15"/>
  <c r="C185" i="15"/>
  <c r="C189" i="15"/>
  <c r="C193" i="15"/>
  <c r="C197" i="15"/>
  <c r="C201" i="15"/>
  <c r="C205" i="15"/>
  <c r="C209" i="15"/>
  <c r="C213" i="15"/>
  <c r="C217" i="15"/>
  <c r="C221" i="15"/>
  <c r="C225" i="15"/>
  <c r="C229" i="15"/>
  <c r="C233" i="15"/>
  <c r="C237" i="15"/>
  <c r="C241" i="15"/>
  <c r="C245" i="15"/>
  <c r="C249" i="15"/>
  <c r="C253" i="15"/>
  <c r="C257" i="15"/>
  <c r="C261" i="15"/>
  <c r="C265" i="15"/>
  <c r="C269" i="15"/>
  <c r="C273" i="15"/>
  <c r="C277" i="15"/>
  <c r="C281" i="15"/>
  <c r="C285" i="15"/>
  <c r="C289" i="15"/>
  <c r="C293" i="15"/>
  <c r="C297" i="15"/>
  <c r="C301" i="15"/>
  <c r="C305" i="15"/>
  <c r="C309" i="15"/>
  <c r="C313" i="15"/>
  <c r="C317" i="15"/>
  <c r="C321" i="15"/>
  <c r="C325" i="15"/>
  <c r="C329" i="15"/>
  <c r="C333" i="15"/>
  <c r="C337" i="15"/>
  <c r="C341" i="15"/>
  <c r="C345" i="15"/>
  <c r="C349" i="15"/>
  <c r="C353" i="15"/>
  <c r="C357" i="15"/>
  <c r="C361" i="15"/>
  <c r="C365" i="15"/>
  <c r="C369" i="15"/>
  <c r="C373" i="15"/>
  <c r="C377" i="15"/>
  <c r="C381" i="15"/>
  <c r="C385" i="15"/>
  <c r="C389" i="15"/>
  <c r="C393" i="15"/>
  <c r="C397" i="15"/>
  <c r="C401" i="15"/>
  <c r="C405" i="15"/>
  <c r="C409" i="15"/>
  <c r="C413" i="15"/>
  <c r="C417" i="15"/>
  <c r="C421" i="15"/>
  <c r="C425" i="15"/>
  <c r="C429" i="15"/>
  <c r="C433" i="15"/>
  <c r="C437" i="15"/>
  <c r="C441" i="15"/>
  <c r="C445" i="15"/>
  <c r="C449" i="15"/>
  <c r="C453" i="15"/>
  <c r="C457" i="15"/>
  <c r="C461" i="15"/>
  <c r="C465" i="15"/>
  <c r="C469" i="15"/>
  <c r="C473" i="15"/>
  <c r="C477" i="15"/>
  <c r="C481" i="15"/>
  <c r="C172" i="15"/>
  <c r="C180" i="15"/>
  <c r="C188" i="15"/>
  <c r="C196" i="15"/>
  <c r="C204" i="15"/>
  <c r="C212" i="15"/>
  <c r="C220" i="15"/>
  <c r="C228" i="15"/>
  <c r="C236" i="15"/>
  <c r="C244" i="15"/>
  <c r="C252" i="15"/>
  <c r="C260" i="15"/>
  <c r="C268" i="15"/>
  <c r="C276" i="15"/>
  <c r="C284" i="15"/>
  <c r="C292" i="15"/>
  <c r="C300" i="15"/>
  <c r="C308" i="15"/>
  <c r="C316" i="15"/>
  <c r="C324" i="15"/>
  <c r="C332" i="15"/>
  <c r="C340" i="15"/>
  <c r="C348" i="15"/>
  <c r="C356" i="15"/>
  <c r="C364" i="15"/>
  <c r="C372" i="15"/>
  <c r="C380" i="15"/>
  <c r="C388" i="15"/>
  <c r="C396" i="15"/>
  <c r="C404" i="15"/>
  <c r="C412" i="15"/>
  <c r="C420" i="15"/>
  <c r="C428" i="15"/>
  <c r="C436" i="15"/>
  <c r="C444" i="15"/>
  <c r="C452" i="15"/>
  <c r="C460" i="15"/>
  <c r="C468" i="15"/>
  <c r="C476" i="15"/>
  <c r="C484" i="15"/>
  <c r="C489" i="15"/>
  <c r="C494" i="15"/>
  <c r="C500" i="15"/>
  <c r="C505" i="15"/>
  <c r="C510" i="15"/>
  <c r="C514" i="15"/>
  <c r="C518" i="15"/>
  <c r="C522" i="15"/>
  <c r="C526" i="15"/>
  <c r="C530" i="15"/>
  <c r="C534" i="15"/>
  <c r="C538" i="15"/>
  <c r="C542" i="15"/>
  <c r="C546" i="15"/>
  <c r="C550" i="15"/>
  <c r="C554" i="15"/>
  <c r="C558" i="15"/>
  <c r="C562" i="15"/>
  <c r="C566" i="15"/>
  <c r="C570" i="15"/>
  <c r="C574" i="15"/>
  <c r="C578" i="15"/>
  <c r="C582" i="15"/>
  <c r="C586" i="15"/>
  <c r="C590" i="15"/>
  <c r="C594" i="15"/>
  <c r="C598" i="15"/>
  <c r="C602" i="15"/>
  <c r="C606" i="15"/>
  <c r="C610" i="15"/>
  <c r="C614" i="15"/>
  <c r="C618" i="15"/>
  <c r="C622" i="15"/>
  <c r="C626" i="15"/>
  <c r="C630" i="15"/>
  <c r="C634" i="15"/>
  <c r="C638" i="15"/>
  <c r="C642" i="15"/>
  <c r="C646" i="15"/>
  <c r="C650" i="15"/>
  <c r="C654" i="15"/>
  <c r="C658" i="15"/>
  <c r="C662" i="15"/>
  <c r="C666" i="15"/>
  <c r="C670" i="15"/>
  <c r="C674" i="15"/>
  <c r="C678" i="15"/>
  <c r="C682" i="15"/>
  <c r="C686" i="15"/>
  <c r="C690" i="15"/>
  <c r="C694" i="15"/>
  <c r="C698" i="15"/>
  <c r="C702" i="15"/>
  <c r="C706" i="15"/>
  <c r="C710" i="15"/>
  <c r="C714" i="15"/>
  <c r="C718" i="15"/>
  <c r="C722" i="15"/>
  <c r="C726" i="15"/>
  <c r="C730" i="15"/>
  <c r="C734" i="15"/>
  <c r="C176" i="15"/>
  <c r="C184" i="15"/>
  <c r="C192" i="15"/>
  <c r="C200" i="15"/>
  <c r="C208" i="15"/>
  <c r="C216" i="15"/>
  <c r="C224" i="15"/>
  <c r="C232" i="15"/>
  <c r="C240" i="15"/>
  <c r="C248" i="15"/>
  <c r="C256" i="15"/>
  <c r="C264" i="15"/>
  <c r="C272" i="15"/>
  <c r="C280" i="15"/>
  <c r="C288" i="15"/>
  <c r="C296" i="15"/>
  <c r="C304" i="15"/>
  <c r="C312" i="15"/>
  <c r="C320" i="15"/>
  <c r="C328" i="15"/>
  <c r="C336" i="15"/>
  <c r="C344" i="15"/>
  <c r="C352" i="15"/>
  <c r="C360" i="15"/>
  <c r="C368" i="15"/>
  <c r="C376" i="15"/>
  <c r="C384" i="15"/>
  <c r="C392" i="15"/>
  <c r="C400" i="15"/>
  <c r="C408" i="15"/>
  <c r="C416" i="15"/>
  <c r="C424" i="15"/>
  <c r="C432" i="15"/>
  <c r="C440" i="15"/>
  <c r="C448" i="15"/>
  <c r="C456" i="15"/>
  <c r="C464" i="15"/>
  <c r="C472" i="15"/>
  <c r="C480" i="15"/>
  <c r="C486" i="15"/>
  <c r="C492" i="15"/>
  <c r="C497" i="15"/>
  <c r="C502" i="15"/>
  <c r="C508" i="15"/>
  <c r="C512" i="15"/>
  <c r="C516" i="15"/>
  <c r="C520" i="15"/>
  <c r="C524" i="15"/>
  <c r="C528" i="15"/>
  <c r="C532" i="15"/>
  <c r="C536" i="15"/>
  <c r="C540" i="15"/>
  <c r="C544" i="15"/>
  <c r="C548" i="15"/>
  <c r="C552" i="15"/>
  <c r="C556" i="15"/>
  <c r="C560" i="15"/>
  <c r="C564" i="15"/>
  <c r="C568" i="15"/>
  <c r="C572" i="15"/>
  <c r="C576" i="15"/>
  <c r="C580" i="15"/>
  <c r="C584" i="15"/>
  <c r="C588" i="15"/>
  <c r="C592" i="15"/>
  <c r="C596" i="15"/>
  <c r="C600" i="15"/>
  <c r="C604" i="15"/>
  <c r="C608" i="15"/>
  <c r="C612" i="15"/>
  <c r="C616" i="15"/>
  <c r="C620" i="15"/>
  <c r="C624" i="15"/>
  <c r="C628" i="15"/>
  <c r="C632" i="15"/>
  <c r="C636" i="15"/>
  <c r="C640" i="15"/>
  <c r="C644" i="15"/>
  <c r="C648" i="15"/>
  <c r="C652" i="15"/>
  <c r="C656" i="15"/>
  <c r="C660" i="15"/>
  <c r="C664" i="15"/>
  <c r="C668" i="15"/>
  <c r="C672" i="15"/>
  <c r="C174" i="15"/>
  <c r="C190" i="15"/>
  <c r="C206" i="15"/>
  <c r="C222" i="15"/>
  <c r="C238" i="15"/>
  <c r="C254" i="15"/>
  <c r="C270" i="15"/>
  <c r="C286" i="15"/>
  <c r="C302" i="15"/>
  <c r="C318" i="15"/>
  <c r="C334" i="15"/>
  <c r="C350" i="15"/>
  <c r="C366" i="15"/>
  <c r="C382" i="15"/>
  <c r="C398" i="15"/>
  <c r="C414" i="15"/>
  <c r="C430" i="15"/>
  <c r="C446" i="15"/>
  <c r="C462" i="15"/>
  <c r="C478" i="15"/>
  <c r="C490" i="15"/>
  <c r="C501" i="15"/>
  <c r="C511" i="15"/>
  <c r="C519" i="15"/>
  <c r="C527" i="15"/>
  <c r="C535" i="15"/>
  <c r="C543" i="15"/>
  <c r="C551" i="15"/>
  <c r="C559" i="15"/>
  <c r="C567" i="15"/>
  <c r="C575" i="15"/>
  <c r="C583" i="15"/>
  <c r="C591" i="15"/>
  <c r="C599" i="15"/>
  <c r="C607" i="15"/>
  <c r="C615" i="15"/>
  <c r="C623" i="15"/>
  <c r="C631" i="15"/>
  <c r="C639" i="15"/>
  <c r="C647" i="15"/>
  <c r="C655" i="15"/>
  <c r="C663" i="15"/>
  <c r="C671" i="15"/>
  <c r="C677" i="15"/>
  <c r="C683" i="15"/>
  <c r="C688" i="15"/>
  <c r="C693" i="15"/>
  <c r="C699" i="15"/>
  <c r="C704" i="15"/>
  <c r="C709" i="15"/>
  <c r="C715" i="15"/>
  <c r="C720" i="15"/>
  <c r="C725" i="15"/>
  <c r="C731" i="15"/>
  <c r="C736" i="15"/>
  <c r="C740" i="15"/>
  <c r="C744" i="15"/>
  <c r="C748" i="15"/>
  <c r="C752" i="15"/>
  <c r="C756" i="15"/>
  <c r="C760" i="15"/>
  <c r="C764" i="15"/>
  <c r="C768" i="15"/>
  <c r="C772" i="15"/>
  <c r="C776" i="15"/>
  <c r="C780" i="15"/>
  <c r="C784" i="15"/>
  <c r="C788" i="15"/>
  <c r="C792" i="15"/>
  <c r="C796" i="15"/>
  <c r="C800" i="15"/>
  <c r="C804" i="15"/>
  <c r="C808" i="15"/>
  <c r="C812" i="15"/>
  <c r="C816" i="15"/>
  <c r="C820" i="15"/>
  <c r="C824" i="15"/>
  <c r="C828" i="15"/>
  <c r="C832" i="15"/>
  <c r="C836" i="15"/>
  <c r="C840" i="15"/>
  <c r="C844" i="15"/>
  <c r="C169" i="15"/>
  <c r="C178" i="15"/>
  <c r="C194" i="15"/>
  <c r="C210" i="15"/>
  <c r="C226" i="15"/>
  <c r="C242" i="15"/>
  <c r="C258" i="15"/>
  <c r="C274" i="15"/>
  <c r="C290" i="15"/>
  <c r="C306" i="15"/>
  <c r="C322" i="15"/>
  <c r="C338" i="15"/>
  <c r="C354" i="15"/>
  <c r="C370" i="15"/>
  <c r="C386" i="15"/>
  <c r="C402" i="15"/>
  <c r="C418" i="15"/>
  <c r="C434" i="15"/>
  <c r="C450" i="15"/>
  <c r="C466" i="15"/>
  <c r="C482" i="15"/>
  <c r="C493" i="15"/>
  <c r="C504" i="15"/>
  <c r="C513" i="15"/>
  <c r="C521" i="15"/>
  <c r="C529" i="15"/>
  <c r="C537" i="15"/>
  <c r="C545" i="15"/>
  <c r="C553" i="15"/>
  <c r="C561" i="15"/>
  <c r="C569" i="15"/>
  <c r="C577" i="15"/>
  <c r="C585" i="15"/>
  <c r="C593" i="15"/>
  <c r="C601" i="15"/>
  <c r="C609" i="15"/>
  <c r="C617" i="15"/>
  <c r="C625" i="15"/>
  <c r="C633" i="15"/>
  <c r="C641" i="15"/>
  <c r="C649" i="15"/>
  <c r="C657" i="15"/>
  <c r="C665" i="15"/>
  <c r="C673" i="15"/>
  <c r="C679" i="15"/>
  <c r="C684" i="15"/>
  <c r="C689" i="15"/>
  <c r="C695" i="15"/>
  <c r="C700" i="15"/>
  <c r="C705" i="15"/>
  <c r="C711" i="15"/>
  <c r="C716" i="15"/>
  <c r="C721" i="15"/>
  <c r="C727" i="15"/>
  <c r="C732" i="15"/>
  <c r="C737" i="15"/>
  <c r="C741" i="15"/>
  <c r="C745" i="15"/>
  <c r="C749" i="15"/>
  <c r="C753" i="15"/>
  <c r="C757" i="15"/>
  <c r="C761" i="15"/>
  <c r="C765" i="15"/>
  <c r="C773" i="15"/>
  <c r="C781" i="15"/>
  <c r="C789" i="15"/>
  <c r="C797" i="15"/>
  <c r="C805" i="15"/>
  <c r="C182" i="15"/>
  <c r="C198" i="15"/>
  <c r="C214" i="15"/>
  <c r="C230" i="15"/>
  <c r="C246" i="15"/>
  <c r="C262" i="15"/>
  <c r="C278" i="15"/>
  <c r="C294" i="15"/>
  <c r="C310" i="15"/>
  <c r="C326" i="15"/>
  <c r="C342" i="15"/>
  <c r="C358" i="15"/>
  <c r="C374" i="15"/>
  <c r="C390" i="15"/>
  <c r="C406" i="15"/>
  <c r="C422" i="15"/>
  <c r="C438" i="15"/>
  <c r="C454" i="15"/>
  <c r="C470" i="15"/>
  <c r="C485" i="15"/>
  <c r="C496" i="15"/>
  <c r="C506" i="15"/>
  <c r="C515" i="15"/>
  <c r="C523" i="15"/>
  <c r="C531" i="15"/>
  <c r="C539" i="15"/>
  <c r="C547" i="15"/>
  <c r="C555" i="15"/>
  <c r="C563" i="15"/>
  <c r="C571" i="15"/>
  <c r="C579" i="15"/>
  <c r="C587" i="15"/>
  <c r="C595" i="15"/>
  <c r="C603" i="15"/>
  <c r="C611" i="15"/>
  <c r="C619" i="15"/>
  <c r="C627" i="15"/>
  <c r="C635" i="15"/>
  <c r="C643" i="15"/>
  <c r="C651" i="15"/>
  <c r="C659" i="15"/>
  <c r="C667" i="15"/>
  <c r="C675" i="15"/>
  <c r="C680" i="15"/>
  <c r="C685" i="15"/>
  <c r="C691" i="15"/>
  <c r="C696" i="15"/>
  <c r="C701" i="15"/>
  <c r="C707" i="15"/>
  <c r="C712" i="15"/>
  <c r="C717" i="15"/>
  <c r="C723" i="15"/>
  <c r="C728" i="15"/>
  <c r="C733" i="15"/>
  <c r="C738" i="15"/>
  <c r="C742" i="15"/>
  <c r="C746" i="15"/>
  <c r="C750" i="15"/>
  <c r="C754" i="15"/>
  <c r="C758" i="15"/>
  <c r="C762" i="15"/>
  <c r="C766" i="15"/>
  <c r="C770" i="15"/>
  <c r="C774" i="15"/>
  <c r="C778" i="15"/>
  <c r="C782" i="15"/>
  <c r="C786" i="15"/>
  <c r="C790" i="15"/>
  <c r="C794" i="15"/>
  <c r="C798" i="15"/>
  <c r="C802" i="15"/>
  <c r="C806" i="15"/>
  <c r="C810" i="15"/>
  <c r="C814" i="15"/>
  <c r="C818" i="15"/>
  <c r="C822" i="15"/>
  <c r="C826" i="15"/>
  <c r="C830" i="15"/>
  <c r="C834" i="15"/>
  <c r="C838" i="15"/>
  <c r="C842" i="15"/>
  <c r="C846" i="15"/>
  <c r="C170" i="15"/>
  <c r="C186" i="15"/>
  <c r="C202" i="15"/>
  <c r="C218" i="15"/>
  <c r="C234" i="15"/>
  <c r="C250" i="15"/>
  <c r="C266" i="15"/>
  <c r="C282" i="15"/>
  <c r="C298" i="15"/>
  <c r="C314" i="15"/>
  <c r="C330" i="15"/>
  <c r="C346" i="15"/>
  <c r="C362" i="15"/>
  <c r="C378" i="15"/>
  <c r="C394" i="15"/>
  <c r="C410" i="15"/>
  <c r="C426" i="15"/>
  <c r="C442" i="15"/>
  <c r="C458" i="15"/>
  <c r="C474" i="15"/>
  <c r="C488" i="15"/>
  <c r="C498" i="15"/>
  <c r="C509" i="15"/>
  <c r="C517" i="15"/>
  <c r="C525" i="15"/>
  <c r="C533" i="15"/>
  <c r="C541" i="15"/>
  <c r="C549" i="15"/>
  <c r="C557" i="15"/>
  <c r="C565" i="15"/>
  <c r="C573" i="15"/>
  <c r="C581" i="15"/>
  <c r="C589" i="15"/>
  <c r="C597" i="15"/>
  <c r="C605" i="15"/>
  <c r="C613" i="15"/>
  <c r="C621" i="15"/>
  <c r="C629" i="15"/>
  <c r="C637" i="15"/>
  <c r="C645" i="15"/>
  <c r="C653" i="15"/>
  <c r="C661" i="15"/>
  <c r="C669" i="15"/>
  <c r="C676" i="15"/>
  <c r="C681" i="15"/>
  <c r="C687" i="15"/>
  <c r="C692" i="15"/>
  <c r="C697" i="15"/>
  <c r="C703" i="15"/>
  <c r="C708" i="15"/>
  <c r="C713" i="15"/>
  <c r="C719" i="15"/>
  <c r="C724" i="15"/>
  <c r="C729" i="15"/>
  <c r="C735" i="15"/>
  <c r="C739" i="15"/>
  <c r="C743" i="15"/>
  <c r="C747" i="15"/>
  <c r="C751" i="15"/>
  <c r="C755" i="15"/>
  <c r="C759" i="15"/>
  <c r="C763" i="15"/>
  <c r="C767" i="15"/>
  <c r="C771" i="15"/>
  <c r="C775" i="15"/>
  <c r="C779" i="15"/>
  <c r="C783" i="15"/>
  <c r="C787" i="15"/>
  <c r="C791" i="15"/>
  <c r="C795" i="15"/>
  <c r="C799" i="15"/>
  <c r="C803" i="15"/>
  <c r="C807" i="15"/>
  <c r="C811" i="15"/>
  <c r="C815" i="15"/>
  <c r="C819" i="15"/>
  <c r="C823" i="15"/>
  <c r="C827" i="15"/>
  <c r="C831" i="15"/>
  <c r="C835" i="15"/>
  <c r="C839" i="15"/>
  <c r="C843" i="15"/>
  <c r="C847" i="15"/>
  <c r="C769" i="15"/>
  <c r="C777" i="15"/>
  <c r="C785" i="15"/>
  <c r="C793" i="15"/>
  <c r="C801" i="15"/>
  <c r="C845" i="15"/>
  <c r="C821" i="15"/>
  <c r="C837" i="15"/>
  <c r="C809" i="15"/>
  <c r="C825" i="15"/>
  <c r="C841" i="15"/>
  <c r="C813" i="15"/>
  <c r="C829" i="15"/>
  <c r="C817" i="15"/>
  <c r="C833" i="15"/>
  <c r="H63" i="9"/>
  <c r="I53" i="15" s="1"/>
  <c r="I55" i="15" s="1"/>
  <c r="G63" i="9"/>
  <c r="G87" i="15"/>
  <c r="F63" i="9"/>
  <c r="G82" i="15"/>
  <c r="F89" i="15"/>
  <c r="E63" i="9"/>
  <c r="F53" i="15" s="1"/>
  <c r="F57" i="15" s="1"/>
  <c r="F82" i="15"/>
  <c r="F81" i="15"/>
  <c r="I82" i="15"/>
  <c r="G84" i="15"/>
  <c r="I86" i="15"/>
  <c r="I83" i="15"/>
  <c r="E89" i="15"/>
  <c r="E86" i="15"/>
  <c r="D63" i="9"/>
  <c r="I87" i="15"/>
  <c r="H89" i="15"/>
  <c r="E91" i="15"/>
  <c r="I91" i="15"/>
  <c r="I90" i="15"/>
  <c r="P149" i="15"/>
  <c r="I81" i="15"/>
  <c r="H86" i="15"/>
  <c r="I89" i="15"/>
  <c r="G91" i="15"/>
  <c r="G88" i="15"/>
  <c r="Q130" i="15"/>
  <c r="Q127" i="15"/>
  <c r="M149" i="15"/>
  <c r="E87" i="15"/>
  <c r="H81" i="15"/>
  <c r="I84" i="15"/>
  <c r="F83" i="15"/>
  <c r="T135" i="15"/>
  <c r="E83" i="15"/>
  <c r="H84" i="15"/>
  <c r="G85" i="15"/>
  <c r="Q129" i="15"/>
  <c r="Q103" i="15"/>
  <c r="H85" i="15"/>
  <c r="E90" i="15"/>
  <c r="Q139" i="15"/>
  <c r="Q138" i="15"/>
  <c r="Q137" i="15"/>
  <c r="Q136" i="15"/>
  <c r="Q119" i="15"/>
  <c r="Q115" i="15"/>
  <c r="Q107" i="15"/>
  <c r="C99" i="15"/>
  <c r="G17" i="8" s="1"/>
  <c r="Q104" i="15"/>
  <c r="E88" i="15"/>
  <c r="F86" i="15"/>
  <c r="G86" i="15"/>
  <c r="C111" i="15"/>
  <c r="G29" i="8" s="1"/>
  <c r="C113" i="15"/>
  <c r="G31" i="8" s="1"/>
  <c r="L175" i="8"/>
  <c r="L179" i="8" s="1"/>
  <c r="Q100" i="15"/>
  <c r="Q101" i="15"/>
  <c r="Q99" i="15"/>
  <c r="H80" i="15"/>
  <c r="F80" i="15"/>
  <c r="I85" i="15"/>
  <c r="E84" i="15"/>
  <c r="E85" i="15"/>
  <c r="Q146" i="15"/>
  <c r="Q140" i="15"/>
  <c r="Q135" i="15"/>
  <c r="Q132" i="15"/>
  <c r="Q113" i="15"/>
  <c r="Q105" i="15"/>
  <c r="I175" i="8"/>
  <c r="I9" i="8" s="1"/>
  <c r="Q148" i="15"/>
  <c r="M150" i="15"/>
  <c r="Q118" i="15"/>
  <c r="Q116" i="15"/>
  <c r="Q147" i="15"/>
  <c r="N150" i="15"/>
  <c r="Q125" i="15"/>
  <c r="Q120" i="15"/>
  <c r="Q112" i="15"/>
  <c r="M175" i="8"/>
  <c r="M179" i="8" s="1"/>
  <c r="J175" i="8"/>
  <c r="J179" i="8" s="1"/>
  <c r="Q108" i="15"/>
  <c r="T122" i="15"/>
  <c r="C110" i="15"/>
  <c r="E28" i="8"/>
  <c r="E170" i="8" s="1"/>
  <c r="C109" i="15"/>
  <c r="G27" i="8" s="1"/>
  <c r="C112" i="15"/>
  <c r="G30" i="8" s="1"/>
  <c r="E30" i="8"/>
  <c r="E172" i="8" s="1"/>
  <c r="C107" i="15"/>
  <c r="G25" i="8" s="1"/>
  <c r="O149" i="15"/>
  <c r="O150" i="15"/>
  <c r="Q145" i="15"/>
  <c r="Q143" i="15"/>
  <c r="Q141" i="15"/>
  <c r="Q142" i="15"/>
  <c r="T145" i="15"/>
  <c r="T143" i="15"/>
  <c r="L149" i="15"/>
  <c r="Q144" i="15"/>
  <c r="N149" i="15"/>
  <c r="Q131" i="15"/>
  <c r="Q126" i="15"/>
  <c r="Q124" i="15"/>
  <c r="Q121" i="15"/>
  <c r="Q114" i="15"/>
  <c r="K175" i="8"/>
  <c r="K9" i="8" s="1"/>
  <c r="L150" i="15"/>
  <c r="C106" i="15"/>
  <c r="G24" i="8" s="1"/>
  <c r="E24" i="8"/>
  <c r="E166" i="8" s="1"/>
  <c r="C105" i="15"/>
  <c r="E105" i="15" s="1"/>
  <c r="C104" i="15"/>
  <c r="E104" i="15" s="1"/>
  <c r="E22" i="8"/>
  <c r="E164" i="8" s="1"/>
  <c r="C103" i="15"/>
  <c r="G21" i="8" s="1"/>
  <c r="C102" i="15"/>
  <c r="G20" i="8" s="1"/>
  <c r="E20" i="8"/>
  <c r="E162" i="8" s="1"/>
  <c r="C101" i="15"/>
  <c r="E101" i="15" s="1"/>
  <c r="Q134" i="15"/>
  <c r="Q133" i="15"/>
  <c r="Q128" i="15"/>
  <c r="Q123" i="15"/>
  <c r="Q122" i="15"/>
  <c r="Q117" i="15"/>
  <c r="Q111" i="15"/>
  <c r="Q110" i="15"/>
  <c r="Q109" i="15"/>
  <c r="T116" i="15"/>
  <c r="C115" i="15"/>
  <c r="E115" i="15" s="1"/>
  <c r="F115" i="15" s="1"/>
  <c r="C114" i="15"/>
  <c r="E114" i="15" s="1"/>
  <c r="T114" i="15" s="1"/>
  <c r="I32" i="8" s="1"/>
  <c r="E151" i="15"/>
  <c r="E174" i="8" s="1"/>
  <c r="E120" i="15"/>
  <c r="T120" i="15" s="1"/>
  <c r="E147" i="15"/>
  <c r="T147" i="15" s="1"/>
  <c r="E146" i="15"/>
  <c r="T146" i="15" s="1"/>
  <c r="E136" i="15"/>
  <c r="T136" i="15" s="1"/>
  <c r="E131" i="15"/>
  <c r="T131" i="15" s="1"/>
  <c r="E126" i="15"/>
  <c r="F126" i="15" s="1"/>
  <c r="U126" i="15" s="1"/>
  <c r="E124" i="15"/>
  <c r="T124" i="15" s="1"/>
  <c r="E119" i="15"/>
  <c r="T119" i="15" s="1"/>
  <c r="E148" i="15"/>
  <c r="T148" i="15" s="1"/>
  <c r="E139" i="15"/>
  <c r="T139" i="15" s="1"/>
  <c r="F145" i="15"/>
  <c r="U145" i="15" s="1"/>
  <c r="F135" i="15"/>
  <c r="G135" i="15" s="1"/>
  <c r="V135" i="15" s="1"/>
  <c r="F122" i="15"/>
  <c r="U122" i="15" s="1"/>
  <c r="E142" i="15"/>
  <c r="E140" i="15"/>
  <c r="T140" i="15" s="1"/>
  <c r="E137" i="15"/>
  <c r="E134" i="15"/>
  <c r="T134" i="15" s="1"/>
  <c r="E132" i="15"/>
  <c r="T132" i="15" s="1"/>
  <c r="E129" i="15"/>
  <c r="T129" i="15" s="1"/>
  <c r="E127" i="15"/>
  <c r="T127" i="15" s="1"/>
  <c r="T125" i="15"/>
  <c r="E117" i="15"/>
  <c r="F117" i="15" s="1"/>
  <c r="F116" i="15"/>
  <c r="G116" i="15" s="1"/>
  <c r="F125" i="15"/>
  <c r="U125" i="15" s="1"/>
  <c r="F143" i="15"/>
  <c r="E144" i="15"/>
  <c r="E141" i="15"/>
  <c r="E138" i="15"/>
  <c r="F138" i="15" s="1"/>
  <c r="E133" i="15"/>
  <c r="F133" i="15" s="1"/>
  <c r="U133" i="15" s="1"/>
  <c r="E130" i="15"/>
  <c r="E128" i="15"/>
  <c r="E123" i="15"/>
  <c r="E118" i="15"/>
  <c r="F118" i="15" s="1"/>
  <c r="E52" i="15"/>
  <c r="G75" i="8"/>
  <c r="L98" i="15"/>
  <c r="T98" i="15"/>
  <c r="D5" i="14"/>
  <c r="E78" i="15"/>
  <c r="D24" i="9"/>
  <c r="D6" i="9"/>
  <c r="I12" i="8"/>
  <c r="E62" i="15"/>
  <c r="D42" i="9"/>
  <c r="D87" i="9"/>
  <c r="I116" i="8"/>
  <c r="I139" i="8"/>
  <c r="M94" i="8"/>
  <c r="J86" i="8"/>
  <c r="G89" i="15"/>
  <c r="G90" i="15"/>
  <c r="E79" i="15"/>
  <c r="E80" i="15"/>
  <c r="M75" i="8"/>
  <c r="L75" i="8"/>
  <c r="E82" i="15"/>
  <c r="E81" i="15"/>
  <c r="H82" i="15"/>
  <c r="H83" i="15"/>
  <c r="F85" i="15"/>
  <c r="F84" i="15"/>
  <c r="F87" i="15"/>
  <c r="F88" i="15"/>
  <c r="C121" i="15"/>
  <c r="I149" i="8"/>
  <c r="K96" i="8"/>
  <c r="K104" i="8" s="1"/>
  <c r="K154" i="8" s="1"/>
  <c r="K7" i="8" s="1"/>
  <c r="J75" i="8"/>
  <c r="F91" i="15"/>
  <c r="F90" i="15"/>
  <c r="I94" i="8"/>
  <c r="L94" i="8"/>
  <c r="L86" i="8"/>
  <c r="I80" i="15"/>
  <c r="J94" i="8"/>
  <c r="G80" i="15"/>
  <c r="G81" i="15"/>
  <c r="H88" i="15"/>
  <c r="G86" i="8"/>
  <c r="G96" i="8" s="1"/>
  <c r="G104" i="8" s="1"/>
  <c r="E112" i="15"/>
  <c r="H87" i="15"/>
  <c r="H90" i="15"/>
  <c r="I75" i="8"/>
  <c r="Q102" i="15"/>
  <c r="G83" i="15"/>
  <c r="Q106" i="15"/>
  <c r="I51" i="8"/>
  <c r="C108" i="15"/>
  <c r="G22" i="8"/>
  <c r="C100" i="15"/>
  <c r="I62" i="8"/>
  <c r="C21" i="15"/>
  <c r="M96" i="8" l="1"/>
  <c r="M104" i="8" s="1"/>
  <c r="M154" i="8" s="1"/>
  <c r="M7" i="8" s="1"/>
  <c r="I96" i="8"/>
  <c r="I104" i="8" s="1"/>
  <c r="I154" i="8" s="1"/>
  <c r="I7" i="8" s="1"/>
  <c r="J96" i="8"/>
  <c r="J104" i="8" s="1"/>
  <c r="J154" i="8" s="1"/>
  <c r="J7" i="8" s="1"/>
  <c r="E99" i="15"/>
  <c r="T99" i="15" s="1"/>
  <c r="I17" i="8" s="1"/>
  <c r="E92" i="15"/>
  <c r="I92" i="15"/>
  <c r="G92" i="15"/>
  <c r="F92" i="15"/>
  <c r="E6" i="14" s="1"/>
  <c r="E103" i="15"/>
  <c r="T103" i="15" s="1"/>
  <c r="I21" i="8" s="1"/>
  <c r="E113" i="15"/>
  <c r="F113" i="15" s="1"/>
  <c r="G23" i="8"/>
  <c r="E111" i="15"/>
  <c r="T111" i="15" s="1"/>
  <c r="I29" i="8" s="1"/>
  <c r="L9" i="8"/>
  <c r="E107" i="15"/>
  <c r="F107" i="15" s="1"/>
  <c r="U107" i="15" s="1"/>
  <c r="J25" i="8" s="1"/>
  <c r="G19" i="8"/>
  <c r="M9" i="8"/>
  <c r="D32" i="8"/>
  <c r="J9" i="8"/>
  <c r="E102" i="15"/>
  <c r="F102" i="15" s="1"/>
  <c r="U102" i="15" s="1"/>
  <c r="J20" i="8" s="1"/>
  <c r="I179" i="8"/>
  <c r="E109" i="15"/>
  <c r="T109" i="15" s="1"/>
  <c r="I27" i="8" s="1"/>
  <c r="E110" i="15"/>
  <c r="G28" i="8"/>
  <c r="Q149" i="15"/>
  <c r="K179" i="8"/>
  <c r="K155" i="15"/>
  <c r="N155" i="15" s="1"/>
  <c r="E106" i="15"/>
  <c r="F106" i="15" s="1"/>
  <c r="G106" i="15" s="1"/>
  <c r="H106" i="15" s="1"/>
  <c r="Q150" i="15"/>
  <c r="K154" i="15"/>
  <c r="N154" i="15" s="1"/>
  <c r="F124" i="15"/>
  <c r="G124" i="15" s="1"/>
  <c r="G126" i="15"/>
  <c r="H126" i="15" s="1"/>
  <c r="W126" i="15" s="1"/>
  <c r="F147" i="15"/>
  <c r="U147" i="15" s="1"/>
  <c r="F120" i="15"/>
  <c r="U120" i="15" s="1"/>
  <c r="F131" i="15"/>
  <c r="U131" i="15" s="1"/>
  <c r="F146" i="15"/>
  <c r="U146" i="15" s="1"/>
  <c r="T126" i="15"/>
  <c r="F136" i="15"/>
  <c r="G136" i="15" s="1"/>
  <c r="F119" i="15"/>
  <c r="U119" i="15" s="1"/>
  <c r="F111" i="15"/>
  <c r="G111" i="15" s="1"/>
  <c r="H111" i="15" s="1"/>
  <c r="W111" i="15" s="1"/>
  <c r="L29" i="8" s="1"/>
  <c r="F129" i="15"/>
  <c r="U129" i="15" s="1"/>
  <c r="F132" i="15"/>
  <c r="U132" i="15" s="1"/>
  <c r="G125" i="15"/>
  <c r="H125" i="15" s="1"/>
  <c r="T117" i="15"/>
  <c r="F139" i="15"/>
  <c r="U139" i="15" s="1"/>
  <c r="F148" i="15"/>
  <c r="G148" i="15" s="1"/>
  <c r="F134" i="15"/>
  <c r="U134" i="15" s="1"/>
  <c r="G145" i="15"/>
  <c r="V145" i="15" s="1"/>
  <c r="G122" i="15"/>
  <c r="H122" i="15" s="1"/>
  <c r="U116" i="15"/>
  <c r="F114" i="15"/>
  <c r="G114" i="15" s="1"/>
  <c r="T115" i="15"/>
  <c r="T118" i="15"/>
  <c r="T133" i="15"/>
  <c r="T138" i="15"/>
  <c r="G117" i="15"/>
  <c r="H117" i="15" s="1"/>
  <c r="I117" i="15" s="1"/>
  <c r="X117" i="15" s="1"/>
  <c r="U117" i="15"/>
  <c r="F140" i="15"/>
  <c r="G140" i="15" s="1"/>
  <c r="F127" i="15"/>
  <c r="T137" i="15"/>
  <c r="F137" i="15"/>
  <c r="H135" i="15"/>
  <c r="W135" i="15" s="1"/>
  <c r="U135" i="15"/>
  <c r="T142" i="15"/>
  <c r="F142" i="15"/>
  <c r="G133" i="15"/>
  <c r="V133" i="15" s="1"/>
  <c r="T123" i="15"/>
  <c r="F123" i="15"/>
  <c r="T128" i="15"/>
  <c r="F128" i="15"/>
  <c r="T141" i="15"/>
  <c r="F141" i="15"/>
  <c r="T130" i="15"/>
  <c r="F130" i="15"/>
  <c r="T144" i="15"/>
  <c r="F144" i="15"/>
  <c r="G118" i="15"/>
  <c r="U118" i="15"/>
  <c r="G143" i="15"/>
  <c r="U143" i="15"/>
  <c r="I185" i="8"/>
  <c r="E73" i="9"/>
  <c r="F55" i="15"/>
  <c r="E64" i="9"/>
  <c r="E65" i="9" s="1"/>
  <c r="E7" i="14"/>
  <c r="H64" i="9"/>
  <c r="H65" i="9" s="1"/>
  <c r="H73" i="9"/>
  <c r="I57" i="15"/>
  <c r="T104" i="15"/>
  <c r="I22" i="8" s="1"/>
  <c r="F104" i="15"/>
  <c r="U115" i="15"/>
  <c r="G115" i="15"/>
  <c r="E121" i="15"/>
  <c r="C149" i="15"/>
  <c r="G64" i="9"/>
  <c r="G65" i="9" s="1"/>
  <c r="G73" i="9"/>
  <c r="H53" i="15"/>
  <c r="E100" i="15"/>
  <c r="G18" i="8"/>
  <c r="C150" i="15"/>
  <c r="E108" i="15"/>
  <c r="G26" i="8"/>
  <c r="U138" i="15"/>
  <c r="G138" i="15"/>
  <c r="T101" i="15"/>
  <c r="I19" i="8" s="1"/>
  <c r="F101" i="15"/>
  <c r="F64" i="9"/>
  <c r="F65" i="9" s="1"/>
  <c r="F73" i="9"/>
  <c r="G53" i="15"/>
  <c r="C22" i="15"/>
  <c r="B21" i="15" s="1"/>
  <c r="D73" i="9"/>
  <c r="D64" i="9"/>
  <c r="D65" i="9" s="1"/>
  <c r="E53" i="15"/>
  <c r="B20" i="15"/>
  <c r="T105" i="15"/>
  <c r="I23" i="8" s="1"/>
  <c r="F105" i="15"/>
  <c r="T112" i="15"/>
  <c r="I30" i="8" s="1"/>
  <c r="F112" i="15"/>
  <c r="V116" i="15"/>
  <c r="H116" i="15"/>
  <c r="L96" i="8"/>
  <c r="L104" i="8" s="1"/>
  <c r="L154" i="8" s="1"/>
  <c r="L7" i="8" s="1"/>
  <c r="I189" i="8"/>
  <c r="B169" i="15" a="1"/>
  <c r="I126" i="15" l="1"/>
  <c r="X126" i="15" s="1"/>
  <c r="F99" i="15"/>
  <c r="U99" i="15" s="1"/>
  <c r="J17" i="8" s="1"/>
  <c r="G102" i="15"/>
  <c r="V102" i="15" s="1"/>
  <c r="K20" i="8" s="1"/>
  <c r="T102" i="15"/>
  <c r="I20" i="8" s="1"/>
  <c r="F103" i="15"/>
  <c r="G103" i="15" s="1"/>
  <c r="H103" i="15" s="1"/>
  <c r="H6" i="14"/>
  <c r="T113" i="15"/>
  <c r="I31" i="8" s="1"/>
  <c r="G107" i="15"/>
  <c r="H107" i="15" s="1"/>
  <c r="F6" i="14"/>
  <c r="T107" i="15"/>
  <c r="I25" i="8" s="1"/>
  <c r="V106" i="15"/>
  <c r="K24" i="8" s="1"/>
  <c r="T110" i="15"/>
  <c r="I28" i="8" s="1"/>
  <c r="F110" i="15"/>
  <c r="U124" i="15"/>
  <c r="F109" i="15"/>
  <c r="U109" i="15" s="1"/>
  <c r="J27" i="8" s="1"/>
  <c r="U106" i="15"/>
  <c r="J24" i="8" s="1"/>
  <c r="T106" i="15"/>
  <c r="I24" i="8" s="1"/>
  <c r="G147" i="15"/>
  <c r="H147" i="15" s="1"/>
  <c r="U136" i="15"/>
  <c r="V126" i="15"/>
  <c r="G120" i="15"/>
  <c r="H120" i="15" s="1"/>
  <c r="G131" i="15"/>
  <c r="V131" i="15" s="1"/>
  <c r="G146" i="15"/>
  <c r="V146" i="15" s="1"/>
  <c r="U103" i="15"/>
  <c r="J21" i="8" s="1"/>
  <c r="V111" i="15"/>
  <c r="K29" i="8" s="1"/>
  <c r="I111" i="15"/>
  <c r="X111" i="15" s="1"/>
  <c r="M29" i="8" s="1"/>
  <c r="U111" i="15"/>
  <c r="J29" i="8" s="1"/>
  <c r="G119" i="15"/>
  <c r="V119" i="15" s="1"/>
  <c r="G129" i="15"/>
  <c r="H129" i="15" s="1"/>
  <c r="G132" i="15"/>
  <c r="H132" i="15" s="1"/>
  <c r="I132" i="15" s="1"/>
  <c r="X132" i="15" s="1"/>
  <c r="V125" i="15"/>
  <c r="G139" i="15"/>
  <c r="H139" i="15" s="1"/>
  <c r="I139" i="15" s="1"/>
  <c r="X139" i="15" s="1"/>
  <c r="H145" i="15"/>
  <c r="I145" i="15" s="1"/>
  <c r="X145" i="15" s="1"/>
  <c r="U148" i="15"/>
  <c r="G99" i="15"/>
  <c r="H99" i="15" s="1"/>
  <c r="V122" i="15"/>
  <c r="H133" i="15"/>
  <c r="W133" i="15" s="1"/>
  <c r="G134" i="15"/>
  <c r="H134" i="15" s="1"/>
  <c r="U114" i="15"/>
  <c r="I135" i="15"/>
  <c r="X135" i="15" s="1"/>
  <c r="V117" i="15"/>
  <c r="W117" i="15"/>
  <c r="U140" i="15"/>
  <c r="U137" i="15"/>
  <c r="G137" i="15"/>
  <c r="U127" i="15"/>
  <c r="G127" i="15"/>
  <c r="G142" i="15"/>
  <c r="U142" i="15"/>
  <c r="H124" i="15"/>
  <c r="V124" i="15"/>
  <c r="H136" i="15"/>
  <c r="V136" i="15"/>
  <c r="G128" i="15"/>
  <c r="U128" i="15"/>
  <c r="V118" i="15"/>
  <c r="H118" i="15"/>
  <c r="H148" i="15"/>
  <c r="V148" i="15"/>
  <c r="U144" i="15"/>
  <c r="G144" i="15"/>
  <c r="W122" i="15"/>
  <c r="I122" i="15"/>
  <c r="X122" i="15" s="1"/>
  <c r="U141" i="15"/>
  <c r="G141" i="15"/>
  <c r="H114" i="15"/>
  <c r="V114" i="15"/>
  <c r="W125" i="15"/>
  <c r="I125" i="15"/>
  <c r="X125" i="15" s="1"/>
  <c r="U130" i="15"/>
  <c r="G130" i="15"/>
  <c r="U123" i="15"/>
  <c r="G123" i="15"/>
  <c r="V143" i="15"/>
  <c r="H143" i="15"/>
  <c r="H140" i="15"/>
  <c r="V140" i="15"/>
  <c r="I195" i="8"/>
  <c r="H7" i="14"/>
  <c r="I116" i="15"/>
  <c r="X116" i="15" s="1"/>
  <c r="W116" i="15"/>
  <c r="G55" i="15"/>
  <c r="G57" i="15"/>
  <c r="W106" i="15"/>
  <c r="L24" i="8" s="1"/>
  <c r="I106" i="15"/>
  <c r="X106" i="15" s="1"/>
  <c r="M24" i="8" s="1"/>
  <c r="D6" i="14"/>
  <c r="H115" i="15"/>
  <c r="V115" i="15"/>
  <c r="G105" i="15"/>
  <c r="U105" i="15"/>
  <c r="J23" i="8" s="1"/>
  <c r="C23" i="15"/>
  <c r="B22" i="15" s="1"/>
  <c r="G113" i="15"/>
  <c r="U113" i="15"/>
  <c r="J31" i="8" s="1"/>
  <c r="V138" i="15"/>
  <c r="H138" i="15"/>
  <c r="H55" i="15"/>
  <c r="H57" i="15"/>
  <c r="T121" i="15"/>
  <c r="T149" i="15" s="1"/>
  <c r="E149" i="15"/>
  <c r="F121" i="15"/>
  <c r="G104" i="15"/>
  <c r="U104" i="15"/>
  <c r="J22" i="8" s="1"/>
  <c r="G101" i="15"/>
  <c r="U101" i="15"/>
  <c r="J19" i="8" s="1"/>
  <c r="T100" i="15"/>
  <c r="I18" i="8" s="1"/>
  <c r="F100" i="15"/>
  <c r="E150" i="15"/>
  <c r="G112" i="15"/>
  <c r="U112" i="15"/>
  <c r="J30" i="8" s="1"/>
  <c r="E55" i="15"/>
  <c r="E57" i="15"/>
  <c r="T108" i="15"/>
  <c r="I26" i="8" s="1"/>
  <c r="F108" i="15"/>
  <c r="H102" i="15" l="1"/>
  <c r="I102" i="15" s="1"/>
  <c r="X102" i="15" s="1"/>
  <c r="M20" i="8" s="1"/>
  <c r="V103" i="15"/>
  <c r="K21" i="8" s="1"/>
  <c r="V107" i="15"/>
  <c r="K25" i="8" s="1"/>
  <c r="G109" i="15"/>
  <c r="H109" i="15" s="1"/>
  <c r="W109" i="15" s="1"/>
  <c r="L27" i="8" s="1"/>
  <c r="V120" i="15"/>
  <c r="V147" i="15"/>
  <c r="G110" i="15"/>
  <c r="U110" i="15"/>
  <c r="J28" i="8" s="1"/>
  <c r="H146" i="15"/>
  <c r="W146" i="15" s="1"/>
  <c r="H131" i="15"/>
  <c r="I131" i="15" s="1"/>
  <c r="X131" i="15" s="1"/>
  <c r="V139" i="15"/>
  <c r="V129" i="15"/>
  <c r="H119" i="15"/>
  <c r="I119" i="15" s="1"/>
  <c r="X119" i="15" s="1"/>
  <c r="V99" i="15"/>
  <c r="K17" i="8" s="1"/>
  <c r="W132" i="15"/>
  <c r="V132" i="15"/>
  <c r="W139" i="15"/>
  <c r="I133" i="15"/>
  <c r="X133" i="15" s="1"/>
  <c r="W145" i="15"/>
  <c r="V134" i="15"/>
  <c r="V137" i="15"/>
  <c r="H137" i="15"/>
  <c r="V127" i="15"/>
  <c r="H127" i="15"/>
  <c r="I33" i="8"/>
  <c r="I40" i="8" s="1"/>
  <c r="I64" i="8" s="1"/>
  <c r="V142" i="15"/>
  <c r="H142" i="15"/>
  <c r="I124" i="15"/>
  <c r="X124" i="15" s="1"/>
  <c r="W124" i="15"/>
  <c r="I120" i="15"/>
  <c r="X120" i="15" s="1"/>
  <c r="W120" i="15"/>
  <c r="W136" i="15"/>
  <c r="I136" i="15"/>
  <c r="X136" i="15" s="1"/>
  <c r="W147" i="15"/>
  <c r="I147" i="15"/>
  <c r="X147" i="15" s="1"/>
  <c r="I107" i="15"/>
  <c r="X107" i="15" s="1"/>
  <c r="M25" i="8" s="1"/>
  <c r="W107" i="15"/>
  <c r="L25" i="8" s="1"/>
  <c r="W140" i="15"/>
  <c r="I140" i="15"/>
  <c r="X140" i="15" s="1"/>
  <c r="H128" i="15"/>
  <c r="V128" i="15"/>
  <c r="W143" i="15"/>
  <c r="I143" i="15"/>
  <c r="X143" i="15" s="1"/>
  <c r="H123" i="15"/>
  <c r="V123" i="15"/>
  <c r="V141" i="15"/>
  <c r="H141" i="15"/>
  <c r="H144" i="15"/>
  <c r="V144" i="15"/>
  <c r="W129" i="15"/>
  <c r="I129" i="15"/>
  <c r="X129" i="15" s="1"/>
  <c r="V130" i="15"/>
  <c r="H130" i="15"/>
  <c r="W118" i="15"/>
  <c r="I118" i="15"/>
  <c r="X118" i="15" s="1"/>
  <c r="I114" i="15"/>
  <c r="X114" i="15" s="1"/>
  <c r="W114" i="15"/>
  <c r="I148" i="15"/>
  <c r="X148" i="15" s="1"/>
  <c r="W148" i="15"/>
  <c r="I134" i="15"/>
  <c r="X134" i="15" s="1"/>
  <c r="W134" i="15"/>
  <c r="I103" i="15"/>
  <c r="X103" i="15" s="1"/>
  <c r="M21" i="8" s="1"/>
  <c r="W103" i="15"/>
  <c r="L21" i="8" s="1"/>
  <c r="I99" i="15"/>
  <c r="X99" i="15" s="1"/>
  <c r="M17" i="8" s="1"/>
  <c r="W99" i="15"/>
  <c r="L17" i="8" s="1"/>
  <c r="G33" i="8"/>
  <c r="G121" i="15"/>
  <c r="U121" i="15"/>
  <c r="U149" i="15" s="1"/>
  <c r="J32" i="8" s="1"/>
  <c r="F149" i="15"/>
  <c r="G7" i="14"/>
  <c r="V113" i="15"/>
  <c r="K31" i="8" s="1"/>
  <c r="H113" i="15"/>
  <c r="F7" i="14"/>
  <c r="H112" i="15"/>
  <c r="V112" i="15"/>
  <c r="K30" i="8" s="1"/>
  <c r="T150" i="15"/>
  <c r="V101" i="15"/>
  <c r="K19" i="8" s="1"/>
  <c r="H101" i="15"/>
  <c r="G32" i="8"/>
  <c r="C24" i="15"/>
  <c r="U108" i="15"/>
  <c r="J26" i="8" s="1"/>
  <c r="G108" i="15"/>
  <c r="G100" i="15"/>
  <c r="F150" i="15"/>
  <c r="U100" i="15"/>
  <c r="H104" i="15"/>
  <c r="V104" i="15"/>
  <c r="K22" i="8" s="1"/>
  <c r="I138" i="15"/>
  <c r="X138" i="15" s="1"/>
  <c r="W138" i="15"/>
  <c r="V105" i="15"/>
  <c r="K23" i="8" s="1"/>
  <c r="H105" i="15"/>
  <c r="W115" i="15"/>
  <c r="I115" i="15"/>
  <c r="D7" i="14"/>
  <c r="W102" i="15" l="1"/>
  <c r="L20" i="8" s="1"/>
  <c r="I109" i="15"/>
  <c r="X109" i="15" s="1"/>
  <c r="M27" i="8" s="1"/>
  <c r="V109" i="15"/>
  <c r="K27" i="8" s="1"/>
  <c r="V110" i="15"/>
  <c r="K28" i="8" s="1"/>
  <c r="H110" i="15"/>
  <c r="I6" i="8"/>
  <c r="I8" i="8" s="1"/>
  <c r="I177" i="8"/>
  <c r="I146" i="15"/>
  <c r="X146" i="15" s="1"/>
  <c r="W131" i="15"/>
  <c r="W119" i="15"/>
  <c r="I156" i="8"/>
  <c r="I197" i="8" s="1"/>
  <c r="I201" i="8" s="1"/>
  <c r="J199" i="8" s="1"/>
  <c r="W142" i="15"/>
  <c r="I142" i="15"/>
  <c r="X142" i="15" s="1"/>
  <c r="I137" i="15"/>
  <c r="X137" i="15" s="1"/>
  <c r="W137" i="15"/>
  <c r="I127" i="15"/>
  <c r="X127" i="15" s="1"/>
  <c r="W127" i="15"/>
  <c r="W130" i="15"/>
  <c r="I130" i="15"/>
  <c r="X130" i="15" s="1"/>
  <c r="I144" i="15"/>
  <c r="X144" i="15" s="1"/>
  <c r="W144" i="15"/>
  <c r="W123" i="15"/>
  <c r="I123" i="15"/>
  <c r="X123" i="15" s="1"/>
  <c r="W128" i="15"/>
  <c r="I128" i="15"/>
  <c r="X128" i="15" s="1"/>
  <c r="W141" i="15"/>
  <c r="I141" i="15"/>
  <c r="X141" i="15" s="1"/>
  <c r="V108" i="15"/>
  <c r="K26" i="8" s="1"/>
  <c r="H108" i="15"/>
  <c r="C25" i="15"/>
  <c r="B24" i="15" s="1"/>
  <c r="W101" i="15"/>
  <c r="L19" i="8" s="1"/>
  <c r="I101" i="15"/>
  <c r="X101" i="15" s="1"/>
  <c r="M19" i="8" s="1"/>
  <c r="W105" i="15"/>
  <c r="L23" i="8" s="1"/>
  <c r="I105" i="15"/>
  <c r="X105" i="15" s="1"/>
  <c r="M23" i="8" s="1"/>
  <c r="V100" i="15"/>
  <c r="H100" i="15"/>
  <c r="G150" i="15"/>
  <c r="I112" i="15"/>
  <c r="X112" i="15" s="1"/>
  <c r="M30" i="8" s="1"/>
  <c r="W112" i="15"/>
  <c r="L30" i="8" s="1"/>
  <c r="I104" i="15"/>
  <c r="X104" i="15" s="1"/>
  <c r="M22" i="8" s="1"/>
  <c r="W104" i="15"/>
  <c r="L22" i="8" s="1"/>
  <c r="L54" i="15"/>
  <c r="L53" i="15"/>
  <c r="X115" i="15"/>
  <c r="J18" i="8"/>
  <c r="J33" i="8" s="1"/>
  <c r="J40" i="8" s="1"/>
  <c r="J64" i="8" s="1"/>
  <c r="J177" i="8" s="1"/>
  <c r="U150" i="15"/>
  <c r="B23" i="15"/>
  <c r="I113" i="15"/>
  <c r="X113" i="15" s="1"/>
  <c r="M31" i="8" s="1"/>
  <c r="W113" i="15"/>
  <c r="L31" i="8" s="1"/>
  <c r="H121" i="15"/>
  <c r="V121" i="15"/>
  <c r="V149" i="15" s="1"/>
  <c r="K32" i="8" s="1"/>
  <c r="G149" i="15"/>
  <c r="W110" i="15" l="1"/>
  <c r="L28" i="8" s="1"/>
  <c r="I110" i="15"/>
  <c r="X110" i="15" s="1"/>
  <c r="M28" i="8" s="1"/>
  <c r="L55" i="15"/>
  <c r="J7" i="14" s="1"/>
  <c r="F19" i="15"/>
  <c r="C26" i="15"/>
  <c r="I100" i="15"/>
  <c r="W100" i="15"/>
  <c r="H150" i="15"/>
  <c r="I108" i="15"/>
  <c r="X108" i="15" s="1"/>
  <c r="M26" i="8" s="1"/>
  <c r="W108" i="15"/>
  <c r="L26" i="8" s="1"/>
  <c r="J6" i="8"/>
  <c r="J156" i="8"/>
  <c r="W121" i="15"/>
  <c r="W149" i="15" s="1"/>
  <c r="L32" i="8" s="1"/>
  <c r="I121" i="15"/>
  <c r="H149" i="15"/>
  <c r="K18" i="8"/>
  <c r="K33" i="8" s="1"/>
  <c r="K40" i="8" s="1"/>
  <c r="K64" i="8" s="1"/>
  <c r="K177" i="8" s="1"/>
  <c r="V150" i="15"/>
  <c r="J197" i="8" l="1"/>
  <c r="J201" i="8" s="1"/>
  <c r="K199" i="8" s="1"/>
  <c r="J8" i="8"/>
  <c r="X100" i="15"/>
  <c r="I150" i="15"/>
  <c r="C27" i="15"/>
  <c r="B26" i="15" s="1"/>
  <c r="L18" i="8"/>
  <c r="L33" i="8" s="1"/>
  <c r="L40" i="8" s="1"/>
  <c r="L64" i="8" s="1"/>
  <c r="L177" i="8" s="1"/>
  <c r="W150" i="15"/>
  <c r="K6" i="8"/>
  <c r="K156" i="8"/>
  <c r="X121" i="15"/>
  <c r="X149" i="15" s="1"/>
  <c r="M32" i="8" s="1"/>
  <c r="I149" i="15"/>
  <c r="B25" i="15"/>
  <c r="F20" i="15"/>
  <c r="H19" i="15"/>
  <c r="I19" i="15" s="1"/>
  <c r="M18" i="8" l="1"/>
  <c r="M33" i="8" s="1"/>
  <c r="M40" i="8" s="1"/>
  <c r="M64" i="8" s="1"/>
  <c r="M177" i="8" s="1"/>
  <c r="X150" i="15"/>
  <c r="G20" i="15"/>
  <c r="F21" i="15"/>
  <c r="H20" i="15"/>
  <c r="I20" i="15" s="1"/>
  <c r="L6" i="8"/>
  <c r="L156" i="8"/>
  <c r="K197" i="8"/>
  <c r="K201" i="8" s="1"/>
  <c r="L199" i="8" s="1"/>
  <c r="K8" i="8"/>
  <c r="C28" i="15"/>
  <c r="M156" i="8" l="1"/>
  <c r="M6" i="8"/>
  <c r="B27" i="15"/>
  <c r="G21" i="15"/>
  <c r="F22" i="15"/>
  <c r="H21" i="15"/>
  <c r="I21" i="15" s="1"/>
  <c r="B28" i="15"/>
  <c r="L8" i="8"/>
  <c r="L197" i="8"/>
  <c r="L201" i="8" s="1"/>
  <c r="M199" i="8" s="1"/>
  <c r="E82" i="9"/>
  <c r="E87" i="9"/>
  <c r="U98" i="15"/>
  <c r="E24" i="9"/>
  <c r="F62" i="15"/>
  <c r="M98" i="15"/>
  <c r="F98" i="15"/>
  <c r="J12" i="8"/>
  <c r="E5" i="14"/>
  <c r="E42" i="9"/>
  <c r="F78" i="15"/>
  <c r="E6" i="9"/>
  <c r="F52" i="15"/>
  <c r="E77" i="9"/>
  <c r="B34" i="15" l="1"/>
  <c r="B33" i="15"/>
  <c r="F23" i="15"/>
  <c r="G22" i="15"/>
  <c r="H22" i="15"/>
  <c r="I22" i="15" s="1"/>
  <c r="M197" i="8"/>
  <c r="M201" i="8" s="1"/>
  <c r="M8" i="8"/>
  <c r="F87" i="9"/>
  <c r="F82" i="9"/>
  <c r="V98" i="15"/>
  <c r="G98" i="15"/>
  <c r="G52" i="15"/>
  <c r="K12" i="8"/>
  <c r="G62" i="15"/>
  <c r="F42" i="9"/>
  <c r="F5" i="14"/>
  <c r="F77" i="9"/>
  <c r="F6" i="9"/>
  <c r="N98" i="15"/>
  <c r="G78" i="15"/>
  <c r="F24" i="9"/>
  <c r="G23" i="15" l="1"/>
  <c r="H23" i="15"/>
  <c r="I23" i="15" s="1"/>
  <c r="G87" i="9"/>
  <c r="G82" i="9"/>
  <c r="G24" i="9"/>
  <c r="O98" i="15"/>
  <c r="H78" i="15"/>
  <c r="H91" i="15" s="1"/>
  <c r="H92" i="15" s="1"/>
  <c r="W98" i="15"/>
  <c r="G42" i="9"/>
  <c r="G77" i="9"/>
  <c r="G6" i="9"/>
  <c r="G5" i="14"/>
  <c r="H52" i="15"/>
  <c r="H98" i="15"/>
  <c r="L12" i="8"/>
  <c r="H62" i="15"/>
  <c r="G6" i="14" l="1"/>
  <c r="I12" i="15"/>
  <c r="B3" i="9" s="1"/>
  <c r="H82" i="9"/>
  <c r="H42" i="9"/>
  <c r="I98" i="15"/>
  <c r="P98" i="15"/>
  <c r="I62" i="15"/>
  <c r="H5" i="14"/>
  <c r="M12" i="8"/>
  <c r="H77" i="9"/>
  <c r="G5" i="8"/>
  <c r="H24" i="9"/>
  <c r="H87" i="9"/>
  <c r="H6" i="9"/>
  <c r="I52" i="15"/>
  <c r="X98" i="15"/>
  <c r="I78" i="15"/>
  <c r="B718" i="15"/>
  <c r="B746" i="15"/>
  <c r="B605" i="15"/>
  <c r="B329" i="15"/>
  <c r="B669" i="15"/>
  <c r="B261" i="15"/>
  <c r="B364" i="15"/>
  <c r="B499" i="15"/>
  <c r="B425" i="15"/>
  <c r="B692" i="15"/>
  <c r="B525" i="15"/>
  <c r="B207" i="15"/>
  <c r="B677" i="15"/>
  <c r="B722" i="15"/>
  <c r="B717" i="15"/>
  <c r="B815" i="15"/>
  <c r="B191" i="15"/>
  <c r="B739" i="15"/>
  <c r="B681" i="15"/>
  <c r="B634" i="15"/>
  <c r="B432" i="15"/>
  <c r="B787" i="15"/>
  <c r="B675" i="15"/>
  <c r="B761" i="15"/>
  <c r="B311" i="15"/>
  <c r="B420" i="15"/>
  <c r="B396" i="15"/>
  <c r="B756" i="15"/>
  <c r="B566" i="15"/>
  <c r="B327" i="15"/>
  <c r="B388" i="15"/>
  <c r="B585" i="15"/>
  <c r="B257" i="15"/>
  <c r="B735" i="15"/>
  <c r="B352" i="15"/>
  <c r="B477" i="15"/>
  <c r="B549" i="15"/>
  <c r="B762" i="15"/>
  <c r="B377" i="15"/>
  <c r="B812" i="15"/>
  <c r="B349" i="15"/>
  <c r="B533" i="15"/>
  <c r="B658" i="15"/>
  <c r="B524" i="15"/>
  <c r="B583" i="15"/>
  <c r="B181" i="15"/>
  <c r="B682" i="15"/>
  <c r="B515" i="15"/>
  <c r="B651" i="15"/>
  <c r="B531" i="15"/>
  <c r="B380" i="15"/>
  <c r="B830" i="15"/>
  <c r="B635" i="15"/>
  <c r="B783" i="15"/>
  <c r="B394" i="15"/>
  <c r="B274" i="15"/>
  <c r="B479" i="15"/>
  <c r="B575" i="15"/>
  <c r="B189" i="15"/>
  <c r="B517" i="15"/>
  <c r="B324" i="15"/>
  <c r="B439" i="15"/>
  <c r="B836" i="15"/>
  <c r="B284" i="15"/>
  <c r="B545" i="15"/>
  <c r="B794" i="15"/>
  <c r="B741" i="15"/>
  <c r="B537" i="15"/>
  <c r="B407" i="15"/>
  <c r="B551" i="15"/>
  <c r="B631" i="15"/>
  <c r="B334" i="15"/>
  <c r="B196" i="15"/>
  <c r="B676" i="15"/>
  <c r="B599" i="15"/>
  <c r="B240" i="15"/>
  <c r="B834" i="15"/>
  <c r="B527" i="15"/>
  <c r="B486" i="15"/>
  <c r="B511" i="15"/>
  <c r="B719" i="15"/>
  <c r="B291" i="15"/>
  <c r="B304" i="15"/>
  <c r="B333" i="15"/>
  <c r="B210" i="15"/>
  <c r="B365" i="15"/>
  <c r="B490" i="15"/>
  <c r="B672" i="15"/>
  <c r="B664" i="15"/>
  <c r="B378" i="15"/>
  <c r="B253" i="15"/>
  <c r="B379" i="15"/>
  <c r="B621" i="15"/>
  <c r="B558" i="15"/>
  <c r="B222" i="15"/>
  <c r="B224" i="15"/>
  <c r="B813" i="15"/>
  <c r="B529" i="15"/>
  <c r="B661" i="15"/>
  <c r="B292" i="15"/>
  <c r="B188" i="15"/>
  <c r="B401" i="15"/>
  <c r="B239" i="15"/>
  <c r="B546" i="15"/>
  <c r="B611" i="15"/>
  <c r="B341" i="15"/>
  <c r="B826" i="15"/>
  <c r="B604" i="15"/>
  <c r="B236" i="15"/>
  <c r="B470" i="15"/>
  <c r="B822" i="15"/>
  <c r="B371" i="15"/>
  <c r="B838" i="15"/>
  <c r="B694" i="15"/>
  <c r="B250" i="15"/>
  <c r="B193" i="15"/>
  <c r="B348" i="15"/>
  <c r="B225" i="15"/>
  <c r="B387" i="15"/>
  <c r="B633" i="15"/>
  <c r="B619" i="15"/>
  <c r="B384" i="15"/>
  <c r="B609" i="15"/>
  <c r="B626" i="15"/>
  <c r="B192" i="15"/>
  <c r="B175" i="15"/>
  <c r="B215" i="15"/>
  <c r="B504" i="15"/>
  <c r="B805" i="15"/>
  <c r="B436" i="15"/>
  <c r="B753" i="15"/>
  <c r="B482" i="15"/>
  <c r="B369" i="15"/>
  <c r="B244" i="15"/>
  <c r="B422" i="15"/>
  <c r="B764" i="15"/>
  <c r="B171" i="15"/>
  <c r="B817" i="15"/>
  <c r="B201" i="15"/>
  <c r="B684" i="15"/>
  <c r="B444" i="15"/>
  <c r="B361" i="15"/>
  <c r="B305" i="15"/>
  <c r="B474" i="15"/>
  <c r="B606" i="15"/>
  <c r="B286" i="15"/>
  <c r="B763" i="15"/>
  <c r="B724" i="15"/>
  <c r="B300" i="15"/>
  <c r="B437" i="15"/>
  <c r="B309" i="15"/>
  <c r="B814" i="15"/>
  <c r="B769" i="15"/>
  <c r="B456" i="15"/>
  <c r="B204" i="15"/>
  <c r="B294" i="15"/>
  <c r="B612" i="15"/>
  <c r="B416" i="15"/>
  <c r="B343" i="15"/>
  <c r="B799" i="15"/>
  <c r="B785" i="15"/>
  <c r="B445" i="15"/>
  <c r="B187" i="15"/>
  <c r="B728" i="15"/>
  <c r="B847" i="15"/>
  <c r="B449" i="15"/>
  <c r="B468" i="15"/>
  <c r="B593" i="15"/>
  <c r="B506" i="15"/>
  <c r="B397" i="15"/>
  <c r="B720" i="15"/>
  <c r="B810" i="15"/>
  <c r="B487" i="15"/>
  <c r="B567" i="15"/>
  <c r="B630" i="15"/>
  <c r="B665" i="15"/>
  <c r="B538" i="15"/>
  <c r="B561" i="15"/>
  <c r="B430" i="15"/>
  <c r="B426" i="15"/>
  <c r="B671" i="15"/>
  <c r="B339" i="15"/>
  <c r="B283" i="15"/>
  <c r="B522" i="15"/>
  <c r="B340" i="15"/>
  <c r="B182" i="15"/>
  <c r="B727" i="15"/>
  <c r="B648" i="15"/>
  <c r="B254" i="15"/>
  <c r="B708" i="15"/>
  <c r="B505" i="15"/>
  <c r="B693" i="15"/>
  <c r="B316" i="15"/>
  <c r="B553" i="15"/>
  <c r="B647" i="15"/>
  <c r="B723" i="15"/>
  <c r="B660" i="15"/>
  <c r="B296" i="15"/>
  <c r="B289" i="15"/>
  <c r="B312" i="15"/>
  <c r="B413" i="15"/>
  <c r="B355" i="15"/>
  <c r="B782" i="15"/>
  <c r="B734" i="15"/>
  <c r="B390" i="15"/>
  <c r="B346" i="15"/>
  <c r="B839" i="15"/>
  <c r="B552" i="15"/>
  <c r="B452" i="15"/>
  <c r="B548" i="15"/>
  <c r="B332" i="15"/>
  <c r="B789" i="15"/>
  <c r="B790" i="15"/>
  <c r="B833" i="15"/>
  <c r="B729" i="15"/>
  <c r="B258" i="15"/>
  <c r="B457" i="15"/>
  <c r="B263" i="15"/>
  <c r="B424" i="15"/>
  <c r="B730" i="15"/>
  <c r="B768" i="15"/>
  <c r="B323" i="15"/>
  <c r="B507" i="15"/>
  <c r="B689" i="15"/>
  <c r="B781" i="15"/>
  <c r="B357" i="15"/>
  <c r="B705" i="15"/>
  <c r="B520" i="15"/>
  <c r="B508" i="15"/>
  <c r="B766" i="15"/>
  <c r="B342" i="15"/>
  <c r="B238" i="15"/>
  <c r="B701" i="15"/>
  <c r="B350" i="15"/>
  <c r="B595" i="15"/>
  <c r="B344" i="15"/>
  <c r="B306" i="15"/>
  <c r="B498" i="15"/>
  <c r="B360" i="15"/>
  <c r="B742" i="15"/>
  <c r="B528" i="15"/>
  <c r="B674" i="15"/>
  <c r="B472" i="15"/>
  <c r="B540" i="15"/>
  <c r="B356" i="15"/>
  <c r="B489" i="15"/>
  <c r="B463" i="15"/>
  <c r="B381" i="15"/>
  <c r="B249" i="15"/>
  <c r="B526" i="15"/>
  <c r="B806" i="15"/>
  <c r="B716" i="15"/>
  <c r="B731" i="15"/>
  <c r="B453" i="15"/>
  <c r="B358" i="15"/>
  <c r="B400" i="15"/>
  <c r="B231" i="15"/>
  <c r="B409" i="15"/>
  <c r="B234" i="15"/>
  <c r="B636" i="15"/>
  <c r="B208" i="15"/>
  <c r="B714" i="15"/>
  <c r="B807" i="15"/>
  <c r="B385" i="15"/>
  <c r="B337" i="15"/>
  <c r="B530" i="15"/>
  <c r="B695" i="15"/>
  <c r="B666" i="15"/>
  <c r="B542" i="15"/>
  <c r="B218" i="15"/>
  <c r="B177" i="15"/>
  <c r="B696" i="15"/>
  <c r="B654" i="15"/>
  <c r="B214" i="15"/>
  <c r="B603" i="15"/>
  <c r="B835" i="15"/>
  <c r="B476" i="15"/>
  <c r="B802" i="15"/>
  <c r="B616" i="15"/>
  <c r="B706" i="15"/>
  <c r="B843" i="15"/>
  <c r="B448" i="15"/>
  <c r="B644" i="15"/>
  <c r="B614" i="15"/>
  <c r="B564" i="15"/>
  <c r="B754" i="15"/>
  <c r="B713" i="15"/>
  <c r="B610" i="15"/>
  <c r="B581" i="15"/>
  <c r="B268" i="15"/>
  <c r="B497" i="15"/>
  <c r="B576" i="15"/>
  <c r="B395" i="15"/>
  <c r="B315" i="15"/>
  <c r="B601" i="15"/>
  <c r="B338" i="15"/>
  <c r="B798" i="15"/>
  <c r="B405" i="15"/>
  <c r="B824" i="15"/>
  <c r="B745" i="15"/>
  <c r="B484" i="15"/>
  <c r="B319" i="15"/>
  <c r="B840" i="15"/>
  <c r="B298" i="15"/>
  <c r="B709" i="15"/>
  <c r="B366" i="15"/>
  <c r="B623" i="15"/>
  <c r="B715" i="15"/>
  <c r="B245" i="15"/>
  <c r="B702" i="15"/>
  <c r="B331" i="15"/>
  <c r="B668" i="15"/>
  <c r="B791" i="15"/>
  <c r="B786" i="15"/>
  <c r="B550" i="15"/>
  <c r="B235" i="15"/>
  <c r="B831" i="15"/>
  <c r="B496" i="15"/>
  <c r="B180" i="15"/>
  <c r="B589" i="15"/>
  <c r="B314" i="15"/>
  <c r="B680" i="15"/>
  <c r="B534" i="15"/>
  <c r="B725" i="15"/>
  <c r="B295" i="15"/>
  <c r="B372" i="15"/>
  <c r="B282" i="15"/>
  <c r="B241" i="15"/>
  <c r="B699" i="15"/>
  <c r="B565" i="15"/>
  <c r="B503" i="15"/>
  <c r="B685" i="15"/>
  <c r="B832" i="15"/>
  <c r="B574" i="15"/>
  <c r="B399" i="15"/>
  <c r="B697" i="15"/>
  <c r="B803" i="15"/>
  <c r="B335" i="15"/>
  <c r="B613" i="15"/>
  <c r="B726" i="15"/>
  <c r="B281" i="15"/>
  <c r="B820" i="15"/>
  <c r="B393" i="15"/>
  <c r="B602" i="15"/>
  <c r="B429" i="15"/>
  <c r="B597" i="15"/>
  <c r="B700" i="15"/>
  <c r="B536" i="15"/>
  <c r="B690" i="15"/>
  <c r="B307" i="15"/>
  <c r="B431" i="15"/>
  <c r="B326" i="15"/>
  <c r="B591" i="15"/>
  <c r="B259" i="15"/>
  <c r="B169" i="15"/>
  <c r="B771" i="15"/>
  <c r="B646" i="15"/>
  <c r="B808" i="15"/>
  <c r="B293" i="15"/>
  <c r="B359" i="15"/>
  <c r="B330" i="15"/>
  <c r="B600" i="15"/>
  <c r="B233" i="15"/>
  <c r="B212" i="15"/>
  <c r="B392" i="15"/>
  <c r="B608" i="15"/>
  <c r="B174" i="15"/>
  <c r="B657" i="15"/>
  <c r="B683" i="15"/>
  <c r="B796" i="15"/>
  <c r="B232" i="15"/>
  <c r="B670" i="15"/>
  <c r="B368" i="15"/>
  <c r="B251" i="15"/>
  <c r="B367" i="15"/>
  <c r="B842" i="15"/>
  <c r="B266" i="15"/>
  <c r="B518" i="15"/>
  <c r="B554" i="15"/>
  <c r="B414" i="15"/>
  <c r="B775" i="15"/>
  <c r="B643" i="15"/>
  <c r="B757" i="15"/>
  <c r="B460" i="15"/>
  <c r="B421" i="15"/>
  <c r="B627" i="15"/>
  <c r="B417" i="15"/>
  <c r="B464" i="15"/>
  <c r="B206" i="15"/>
  <c r="B639" i="15"/>
  <c r="B267" i="15"/>
  <c r="B539" i="15"/>
  <c r="B543" i="15"/>
  <c r="B345" i="15"/>
  <c r="B389" i="15"/>
  <c r="B403" i="15"/>
  <c r="B288" i="15"/>
  <c r="B767" i="15"/>
  <c r="B620" i="15"/>
  <c r="B308" i="15"/>
  <c r="B571" i="15"/>
  <c r="B659" i="15"/>
  <c r="B194" i="15"/>
  <c r="B698" i="15"/>
  <c r="B320" i="15"/>
  <c r="B788" i="15"/>
  <c r="B317" i="15"/>
  <c r="B223" i="15"/>
  <c r="B485" i="15"/>
  <c r="B383" i="15"/>
  <c r="B809" i="15"/>
  <c r="B255" i="15"/>
  <c r="B513" i="15"/>
  <c r="B774" i="15"/>
  <c r="B570" i="15"/>
  <c r="B473" i="15"/>
  <c r="B455" i="15"/>
  <c r="B303" i="15"/>
  <c r="B773" i="15"/>
  <c r="B772" i="15"/>
  <c r="B374" i="15"/>
  <c r="B478" i="15"/>
  <c r="B229" i="15"/>
  <c r="B563" i="15"/>
  <c r="B688" i="15"/>
  <c r="B264" i="15"/>
  <c r="B637" i="15"/>
  <c r="B302" i="15"/>
  <c r="B442" i="15"/>
  <c r="B638" i="15"/>
  <c r="B510" i="15"/>
  <c r="B655" i="15"/>
  <c r="B780" i="15"/>
  <c r="B751" i="15"/>
  <c r="B795" i="15"/>
  <c r="B587" i="15"/>
  <c r="B579" i="15"/>
  <c r="B276" i="15"/>
  <c r="B376" i="15"/>
  <c r="B811" i="15"/>
  <c r="B823" i="15"/>
  <c r="B419" i="15"/>
  <c r="B572" i="15"/>
  <c r="B173" i="15"/>
  <c r="B458" i="15"/>
  <c r="B547" i="15"/>
  <c r="B792" i="15"/>
  <c r="B297" i="15"/>
  <c r="B434" i="15"/>
  <c r="B752" i="15"/>
  <c r="B721" i="15"/>
  <c r="B628" i="15"/>
  <c r="B691" i="15"/>
  <c r="B678" i="15"/>
  <c r="B325" i="15"/>
  <c r="B845" i="15"/>
  <c r="B256" i="15"/>
  <c r="B594" i="15"/>
  <c r="B262" i="15"/>
  <c r="B586" i="15"/>
  <c r="B269" i="15"/>
  <c r="B336" i="15"/>
  <c r="B523" i="15"/>
  <c r="B247" i="15"/>
  <c r="B415" i="15"/>
  <c r="B494" i="15"/>
  <c r="B846" i="15"/>
  <c r="B759" i="15"/>
  <c r="B475" i="15"/>
  <c r="B450" i="15"/>
  <c r="B186" i="15"/>
  <c r="B642" i="15"/>
  <c r="B562" i="15"/>
  <c r="B650" i="15"/>
  <c r="B248" i="15"/>
  <c r="B347" i="15"/>
  <c r="B313" i="15"/>
  <c r="B703" i="15"/>
  <c r="B213" i="15"/>
  <c r="B765" i="15"/>
  <c r="B354" i="15"/>
  <c r="B172" i="15"/>
  <c r="B736" i="15"/>
  <c r="B825" i="15"/>
  <c r="B816" i="15"/>
  <c r="B398" i="15"/>
  <c r="B322" i="15"/>
  <c r="B362" i="15"/>
  <c r="B228" i="15"/>
  <c r="B580" i="15"/>
  <c r="B652" i="15"/>
  <c r="B375" i="15"/>
  <c r="B462" i="15"/>
  <c r="B351" i="15"/>
  <c r="B640" i="15"/>
  <c r="B441" i="15"/>
  <c r="B582" i="15"/>
  <c r="B412" i="15"/>
  <c r="B230" i="15"/>
  <c r="B828" i="15"/>
  <c r="B704" i="15"/>
  <c r="B469" i="15"/>
  <c r="B435" i="15"/>
  <c r="B592" i="15"/>
  <c r="B793" i="15"/>
  <c r="B625" i="15"/>
  <c r="B184" i="15"/>
  <c r="B226" i="15"/>
  <c r="B797" i="15"/>
  <c r="B205" i="15"/>
  <c r="B743" i="15"/>
  <c r="B310" i="15"/>
  <c r="B406" i="15"/>
  <c r="B829" i="15"/>
  <c r="B800" i="15"/>
  <c r="B667" i="15"/>
  <c r="B502" i="15"/>
  <c r="B819" i="15"/>
  <c r="B663" i="15"/>
  <c r="B211" i="15"/>
  <c r="B287" i="15"/>
  <c r="B758" i="15"/>
  <c r="B220" i="15"/>
  <c r="B447" i="15"/>
  <c r="B618" i="15"/>
  <c r="B596" i="15"/>
  <c r="B516" i="15"/>
  <c r="B481" i="15"/>
  <c r="B418" i="15"/>
  <c r="B509" i="15"/>
  <c r="B749" i="15"/>
  <c r="B410" i="15"/>
  <c r="B198" i="15"/>
  <c r="B645" i="15"/>
  <c r="B408" i="15"/>
  <c r="B500" i="15"/>
  <c r="B299" i="15"/>
  <c r="B679" i="15"/>
  <c r="B227" i="15"/>
  <c r="B265" i="15"/>
  <c r="B480" i="15"/>
  <c r="B710" i="15"/>
  <c r="B584" i="15"/>
  <c r="B588" i="15"/>
  <c r="B649" i="15"/>
  <c r="B844" i="15"/>
  <c r="B353" i="15"/>
  <c r="B712" i="15"/>
  <c r="B440" i="15"/>
  <c r="B573" i="15"/>
  <c r="B738" i="15"/>
  <c r="B804" i="15"/>
  <c r="B451" i="15"/>
  <c r="B821" i="15"/>
  <c r="B278" i="15"/>
  <c r="B272" i="15"/>
  <c r="B321" i="15"/>
  <c r="B748" i="15"/>
  <c r="B737" i="15"/>
  <c r="B275" i="15"/>
  <c r="B203" i="15"/>
  <c r="B568" i="15"/>
  <c r="B280" i="15"/>
  <c r="B221" i="15"/>
  <c r="B622" i="15"/>
  <c r="B318" i="15"/>
  <c r="B770" i="15"/>
  <c r="B560" i="15"/>
  <c r="B488" i="15"/>
  <c r="B777" i="15"/>
  <c r="B461" i="15"/>
  <c r="B459" i="15"/>
  <c r="B195" i="15"/>
  <c r="B617" i="15"/>
  <c r="B176" i="15"/>
  <c r="B197" i="15"/>
  <c r="B577" i="15"/>
  <c r="B535" i="15"/>
  <c r="B837" i="15"/>
  <c r="B493" i="15"/>
  <c r="B569" i="15"/>
  <c r="B544" i="15"/>
  <c r="B750" i="15"/>
  <c r="B776" i="15"/>
  <c r="B446" i="15"/>
  <c r="B290" i="15"/>
  <c r="B402" i="15"/>
  <c r="B170" i="15"/>
  <c r="B279" i="15"/>
  <c r="B653" i="15"/>
  <c r="B541" i="15"/>
  <c r="B818" i="15"/>
  <c r="B454" i="15"/>
  <c r="B242" i="15"/>
  <c r="B179" i="15"/>
  <c r="B219" i="15"/>
  <c r="B363" i="15"/>
  <c r="B277" i="15"/>
  <c r="B641" i="15"/>
  <c r="B285" i="15"/>
  <c r="B423" i="15"/>
  <c r="B827" i="15"/>
  <c r="B755" i="15"/>
  <c r="B483" i="15"/>
  <c r="B404" i="15"/>
  <c r="B271" i="15"/>
  <c r="B732" i="15"/>
  <c r="B744" i="15"/>
  <c r="B740" i="15"/>
  <c r="B217" i="15"/>
  <c r="B656" i="15"/>
  <c r="B411" i="15"/>
  <c r="B183" i="15"/>
  <c r="B471" i="15"/>
  <c r="B370" i="15"/>
  <c r="B607" i="15"/>
  <c r="B559" i="15"/>
  <c r="B246" i="15"/>
  <c r="B382" i="15"/>
  <c r="B465" i="15"/>
  <c r="B466" i="15"/>
  <c r="B373" i="15"/>
  <c r="B301" i="15"/>
  <c r="B662" i="15"/>
  <c r="B209" i="15"/>
  <c r="B243" i="15"/>
  <c r="B532" i="15"/>
  <c r="B707" i="15"/>
  <c r="B467" i="15"/>
  <c r="B801" i="15"/>
  <c r="B386" i="15"/>
  <c r="B778" i="15"/>
  <c r="B200" i="15"/>
  <c r="B598" i="15"/>
  <c r="B273" i="15"/>
  <c r="B178" i="15"/>
  <c r="B443" i="15"/>
  <c r="B512" i="15"/>
  <c r="B760" i="15"/>
  <c r="B841" i="15"/>
  <c r="B438" i="15"/>
  <c r="B270" i="15"/>
  <c r="B557" i="15"/>
  <c r="B779" i="15"/>
  <c r="B391" i="15"/>
  <c r="B711" i="15"/>
  <c r="B199" i="15"/>
  <c r="B519" i="15"/>
  <c r="B237" i="15"/>
  <c r="B428" i="15"/>
  <c r="B590" i="15"/>
  <c r="B578" i="15"/>
  <c r="B555" i="15"/>
  <c r="B252" i="15"/>
  <c r="B185" i="15"/>
  <c r="B202" i="15"/>
  <c r="B433" i="15"/>
  <c r="B501" i="15"/>
  <c r="B514" i="15"/>
  <c r="B491" i="15"/>
  <c r="B521" i="15"/>
  <c r="B733" i="15"/>
  <c r="B328" i="15"/>
  <c r="B492" i="15"/>
  <c r="B556" i="15"/>
  <c r="B260" i="15"/>
  <c r="B615" i="15"/>
  <c r="B495" i="15"/>
  <c r="B427" i="15"/>
  <c r="B624" i="15"/>
  <c r="B216" i="15"/>
  <c r="B747" i="15"/>
  <c r="B190" i="15"/>
  <c r="B673" i="15"/>
  <c r="B686" i="15"/>
  <c r="B687" i="15"/>
  <c r="B632" i="15"/>
  <c r="B784" i="15"/>
  <c r="B629" i="15"/>
</calcChain>
</file>

<file path=xl/comments1.xml><?xml version="1.0" encoding="utf-8"?>
<comments xmlns="http://schemas.openxmlformats.org/spreadsheetml/2006/main">
  <authors>
    <author>flackjo</author>
  </authors>
  <commentList>
    <comment ref="C25" authorId="0">
      <text>
        <r>
          <rPr>
            <b/>
            <sz val="9"/>
            <color indexed="81"/>
            <rFont val="Tahoma"/>
            <family val="2"/>
          </rPr>
          <t xml:space="preserve">NOTE:
</t>
        </r>
        <r>
          <rPr>
            <sz val="9"/>
            <color indexed="81"/>
            <rFont val="Tahoma"/>
            <family val="2"/>
          </rPr>
          <t xml:space="preserve">Sample guidance comment...
</t>
        </r>
      </text>
    </comment>
  </commentList>
</comments>
</file>

<file path=xl/comments2.xml><?xml version="1.0" encoding="utf-8"?>
<comments xmlns="http://schemas.openxmlformats.org/spreadsheetml/2006/main">
  <authors>
    <author>flackjo</author>
  </authors>
  <commentList>
    <comment ref="B77" authorId="0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The school district from which the greatest number of enrolled 
students are sent.
</t>
        </r>
      </text>
    </comment>
    <comment ref="C77" authorId="0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Using up and down arrows located above and below the slider-bar in the dropdown box may be helpful in "fine tuning" the selection of district.</t>
        </r>
      </text>
    </comment>
    <comment ref="B82" authorId="0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The school district from which the second greatest number of enrolled 
students are sent.
</t>
        </r>
      </text>
    </comment>
  </commentList>
</comments>
</file>

<file path=xl/comments3.xml><?xml version="1.0" encoding="utf-8"?>
<comments xmlns="http://schemas.openxmlformats.org/spreadsheetml/2006/main">
  <authors>
    <author>hrubyda</author>
  </authors>
  <commentList>
    <comment ref="B12" authorId="0">
      <text>
        <r>
          <rPr>
            <b/>
            <sz val="8"/>
            <color indexed="81"/>
            <rFont val="Tahoma"/>
            <family val="2"/>
          </rPr>
          <t xml:space="preserve">Sample titles that fall under this line:
- </t>
        </r>
        <r>
          <rPr>
            <sz val="8"/>
            <color indexed="81"/>
            <rFont val="Tahoma"/>
            <family val="2"/>
          </rPr>
          <t>Head of School
- Superintendant
- School Leader
- Executive Director
- CEO</t>
        </r>
      </text>
    </comment>
    <comment ref="B13" authorId="0">
      <text>
        <r>
          <rPr>
            <b/>
            <sz val="8"/>
            <color indexed="81"/>
            <rFont val="Tahoma"/>
            <family val="2"/>
          </rPr>
          <t xml:space="preserve">Sample titles that fall under this line:
- </t>
        </r>
        <r>
          <rPr>
            <sz val="8"/>
            <color indexed="81"/>
            <rFont val="Tahoma"/>
            <family val="2"/>
          </rPr>
          <t>Principal
- Vice-Principal
- Assistant Principal
- Chief Academic Officer</t>
        </r>
      </text>
    </comment>
    <comment ref="B14" authorId="0">
      <text>
        <r>
          <rPr>
            <b/>
            <sz val="8"/>
            <color indexed="81"/>
            <rFont val="Tahoma"/>
            <family val="2"/>
          </rPr>
          <t xml:space="preserve">Sample titles that fall under this line:
</t>
        </r>
        <r>
          <rPr>
            <sz val="8"/>
            <color indexed="81"/>
            <rFont val="Tahoma"/>
            <family val="2"/>
          </rPr>
          <t>Director, Deans, Coordinators of:
 - Curriculum
 - Instruction
 - Faculty
 - Students
 - Assessment
 - Student Affairs
 - Student Achievement
 - Development</t>
        </r>
      </text>
    </comment>
    <comment ref="B17" authorId="0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Secretary
 - Receptionist
 - Attendance Clerk
 - Office Manager</t>
        </r>
      </text>
    </comment>
    <comment ref="B21" authorId="0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Content/Subject Area Teachers:
   - ELA
   - Math
   - Social Studies
   - Science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ESL
 - Reading
 - Math and/or Literacy Specialists
 - Art
 - PE
 - Music
 - Foreign Languages
 - Photography
 - Ceramics</t>
        </r>
      </text>
    </comment>
    <comment ref="B27" authorId="0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Speech Therapists
 - Social Workers</t>
        </r>
      </text>
    </comment>
    <comment ref="B36" authorId="0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Cafeteria
Other</t>
        </r>
      </text>
    </comment>
  </commentList>
</comments>
</file>

<file path=xl/comments4.xml><?xml version="1.0" encoding="utf-8"?>
<comments xmlns="http://schemas.openxmlformats.org/spreadsheetml/2006/main">
  <authors>
    <author>flackjo</author>
    <author>hrubyda</author>
  </authors>
  <commentList>
    <comment ref="D9" authorId="0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Best practices for conservative budgeting is to use an enrollment figure less than chartered enrollment.</t>
        </r>
      </text>
    </comment>
    <comment ref="G16" authorId="1">
      <text>
        <r>
          <rPr>
            <b/>
            <sz val="8"/>
            <color indexed="81"/>
            <rFont val="Tahoma"/>
            <family val="2"/>
          </rPr>
          <t>NOTE:</t>
        </r>
        <r>
          <rPr>
            <sz val="8"/>
            <color indexed="81"/>
            <rFont val="Tahoma"/>
            <family val="2"/>
          </rPr>
          <t xml:space="preserve">
These cells contain the Basic Tuition for the Current Year for districts selected on tab "2) Enrollment Chart."
For Example:
If this renewal application is being completed in 2015-16 for a school renewing its charter in 2016-17, these cells are populated with the 2015-16 Basic Tuition rates for each district (per the table located on the "Funding by District" tab.)
The "Weighted Averages" for the Basic Tuition is calculated using the Year 1 Enrollment data entered in the application.</t>
        </r>
      </text>
    </comment>
    <comment ref="G68" authorId="1">
      <text>
        <r>
          <rPr>
            <b/>
            <sz val="8"/>
            <color indexed="81"/>
            <rFont val="Tahoma"/>
            <family val="2"/>
          </rPr>
          <t>NOTE:</t>
        </r>
        <r>
          <rPr>
            <sz val="8"/>
            <color indexed="81"/>
            <rFont val="Tahoma"/>
            <family val="2"/>
          </rPr>
          <t xml:space="preserve">
Staff FTE for each year should be entered on the tab labled "Staffing"  </t>
        </r>
      </text>
    </comment>
    <comment ref="D69" authorId="1">
      <text>
        <r>
          <rPr>
            <b/>
            <sz val="8"/>
            <color indexed="81"/>
            <rFont val="Tahoma"/>
            <family val="2"/>
          </rPr>
          <t>Institute:
Sample titles that fall under this line:
 - Head of School
 - Superintendant
 - School Leader
 - Executive Director
 - CEO</t>
        </r>
      </text>
    </comment>
    <comment ref="D70" authorId="1">
      <text>
        <r>
          <rPr>
            <b/>
            <sz val="8"/>
            <color indexed="81"/>
            <rFont val="Tahoma"/>
            <family val="2"/>
          </rPr>
          <t>Institute:
Sample titles that fall under this line:
 - Principal
 - Vice-Principal
 - Assistant Principal
 - Chief Academic Officer</t>
        </r>
      </text>
    </comment>
    <comment ref="D71" authorId="1">
      <text>
        <r>
          <rPr>
            <b/>
            <sz val="8"/>
            <color indexed="81"/>
            <rFont val="Tahoma"/>
            <family val="2"/>
          </rPr>
          <t>Institute:
Sample titles that fall under this line:
Director, Deans, Coordinators of:
 - Curriculum
 - Instruction
 - Faculty
 - Students
 - Assessment
 - Student Affairs
 - Student Achievement
 - Development</t>
        </r>
      </text>
    </comment>
    <comment ref="D74" authorId="1">
      <text>
        <r>
          <rPr>
            <b/>
            <sz val="8"/>
            <color indexed="81"/>
            <rFont val="Tahoma"/>
            <family val="2"/>
          </rPr>
          <t>Institute:
Sample titles that fall under this line:
 - Secretary
 - Receptionist
 - Attendance Clerk
 - Office Manager</t>
        </r>
      </text>
    </comment>
    <comment ref="D78" authorId="1">
      <text>
        <r>
          <rPr>
            <b/>
            <sz val="8"/>
            <color indexed="81"/>
            <rFont val="Tahoma"/>
            <family val="2"/>
          </rPr>
          <t>Institute:
Sample titles that fall under this line:
Content/Subject Area Teachers:
   - ELA
   - Math
   - Social Studies
   - Science</t>
        </r>
      </text>
    </comment>
    <comment ref="D82" authorId="1">
      <text>
        <r>
          <rPr>
            <b/>
            <sz val="8"/>
            <color indexed="81"/>
            <rFont val="Tahoma"/>
            <family val="2"/>
          </rPr>
          <t>Institute:
Sample titles that fall under this line:
 - ESL
 - Reading
 - Math and/or Literacy Specialists
 - Art
 - PE
 - Music
 - Foreign Languages
 - Photography
 - Ceramics</t>
        </r>
      </text>
    </comment>
    <comment ref="D84" authorId="1">
      <text>
        <r>
          <rPr>
            <b/>
            <sz val="8"/>
            <color indexed="81"/>
            <rFont val="Tahoma"/>
            <family val="2"/>
          </rPr>
          <t>Institute:
Sample titles that fall under this line:
 - Speech Therapists
 - Social Workers</t>
        </r>
      </text>
    </comment>
    <comment ref="D93" authorId="1">
      <text>
        <r>
          <rPr>
            <b/>
            <sz val="8"/>
            <color indexed="81"/>
            <rFont val="Tahoma"/>
            <family val="2"/>
          </rPr>
          <t>Institute:
Cafeteria
Other</t>
        </r>
      </text>
    </comment>
    <comment ref="D100" authorId="1">
      <text>
        <r>
          <rPr>
            <b/>
            <sz val="8"/>
            <color indexed="81"/>
            <rFont val="Tahoma"/>
            <family val="2"/>
          </rPr>
          <t xml:space="preserve">Institute:
Health and Dental
Social Security
Medicare
Unemployment
Other
</t>
        </r>
      </text>
    </comment>
    <comment ref="D115" authorId="1">
      <text>
        <r>
          <rPr>
            <b/>
            <sz val="8"/>
            <color indexed="81"/>
            <rFont val="Tahoma"/>
            <family val="2"/>
          </rPr>
          <t>Institute:
Janitorial
Consultants
 - Assessment
 - Technology
 - Other
Security
Background Screening
Public Relations</t>
        </r>
      </text>
    </comment>
    <comment ref="D119" authorId="1">
      <text>
        <r>
          <rPr>
            <b/>
            <sz val="8"/>
            <color indexed="81"/>
            <rFont val="Tahoma"/>
            <family val="2"/>
          </rPr>
          <t>Institute:
Development
Conferences</t>
        </r>
      </text>
    </comment>
    <comment ref="D123" authorId="1">
      <text>
        <r>
          <rPr>
            <b/>
            <sz val="8"/>
            <color indexed="81"/>
            <rFont val="Tahoma"/>
            <family val="2"/>
          </rPr>
          <t xml:space="preserve">Institute:
Curriculum
</t>
        </r>
      </text>
    </comment>
    <comment ref="D124" authorId="1">
      <text>
        <r>
          <rPr>
            <b/>
            <sz val="8"/>
            <color indexed="81"/>
            <rFont val="Tahoma"/>
            <family val="2"/>
          </rPr>
          <t>Institute:
Instructional
Non-Instructional
Athletic
Music
Office Equipment
* Includes the Purchase or Lease of  any of the above</t>
        </r>
      </text>
    </comment>
    <comment ref="D126" authorId="1">
      <text>
        <r>
          <rPr>
            <b/>
            <sz val="8"/>
            <color indexed="81"/>
            <rFont val="Tahoma"/>
            <family val="2"/>
          </rPr>
          <t>Institute:
Hardware
Software
Internet
Wiring
Other</t>
        </r>
      </text>
    </comment>
    <comment ref="D130" authorId="1">
      <text>
        <r>
          <rPr>
            <b/>
            <sz val="8"/>
            <color indexed="81"/>
            <rFont val="Tahoma"/>
            <family val="2"/>
          </rPr>
          <t>Institute:
Uniforms
Special Events</t>
        </r>
      </text>
    </comment>
    <comment ref="D131" authorId="1">
      <text>
        <r>
          <rPr>
            <b/>
            <sz val="8"/>
            <color indexed="81"/>
            <rFont val="Tahoma"/>
            <family val="2"/>
          </rPr>
          <t>Institute:
Printing
Postage
Copying
All Other</t>
        </r>
      </text>
    </comment>
    <comment ref="D132" authorId="1">
      <text>
        <r>
          <rPr>
            <b/>
            <sz val="8"/>
            <color indexed="81"/>
            <rFont val="Tahoma"/>
            <family val="2"/>
          </rPr>
          <t>Institute:
Conferences</t>
        </r>
      </text>
    </comment>
    <comment ref="D138" authorId="1">
      <text>
        <r>
          <rPr>
            <b/>
            <sz val="8"/>
            <color indexed="81"/>
            <rFont val="Tahoma"/>
            <family val="2"/>
          </rPr>
          <t>Institute:
Interest 
Bank Charges
Bad Debt
Misc. Fees (i.e. Licensing)
Dues &amp; Membership
All Other 
(If any questions contact CSI)</t>
        </r>
      </text>
    </comment>
    <comment ref="D144" authorId="0">
      <text>
        <r>
          <rPr>
            <b/>
            <sz val="9"/>
            <color indexed="81"/>
            <rFont val="Tahoma"/>
            <family val="2"/>
          </rPr>
          <t>Institute:</t>
        </r>
        <r>
          <rPr>
            <sz val="9"/>
            <color indexed="81"/>
            <rFont val="Tahoma"/>
            <family val="2"/>
          </rPr>
          <t xml:space="preserve">
Include any Facility Rental/Leasing/Financing costs.</t>
        </r>
      </text>
    </comment>
    <comment ref="D145" authorId="1">
      <text>
        <r>
          <rPr>
            <b/>
            <sz val="8"/>
            <color indexed="81"/>
            <rFont val="Tahoma"/>
            <family val="2"/>
          </rPr>
          <t>Institute:
Facility
Equipment</t>
        </r>
      </text>
    </comment>
    <comment ref="D146" authorId="1">
      <text>
        <r>
          <rPr>
            <b/>
            <sz val="8"/>
            <color indexed="81"/>
            <rFont val="Tahoma"/>
            <family val="2"/>
          </rPr>
          <t>Institute:
Facility Related
* Includes the Purchase or Lease of  any equipment</t>
        </r>
      </text>
    </comment>
    <comment ref="D148" authorId="1">
      <text>
        <r>
          <rPr>
            <b/>
            <sz val="8"/>
            <color indexed="81"/>
            <rFont val="Tahoma"/>
            <family val="2"/>
          </rPr>
          <t>Institute:
Electric
Gas
Other</t>
        </r>
      </text>
    </comment>
    <comment ref="D152" authorId="1">
      <text>
        <r>
          <rPr>
            <b/>
            <sz val="8"/>
            <color indexed="81"/>
            <rFont val="Tahoma"/>
            <family val="2"/>
          </rPr>
          <t xml:space="preserve">Institute:
$75,000 should already be set aside for Dissolution.
This line should be used to report other Board established reserves.  A note can be added under assumptions describing the breakout.
</t>
        </r>
      </text>
    </comment>
    <comment ref="D174" authorId="0">
      <text>
        <r>
          <rPr>
            <b/>
            <sz val="9"/>
            <color indexed="81"/>
            <rFont val="Tahoma"/>
            <family val="2"/>
          </rPr>
          <t xml:space="preserve">NOTE:
</t>
        </r>
        <r>
          <rPr>
            <sz val="9"/>
            <color indexed="81"/>
            <rFont val="Tahoma"/>
            <family val="2"/>
          </rPr>
          <t xml:space="preserve">All Districts after 15th highest enrolled  district go under OTHER
</t>
        </r>
      </text>
    </comment>
  </commentList>
</comments>
</file>

<file path=xl/sharedStrings.xml><?xml version="1.0" encoding="utf-8"?>
<sst xmlns="http://schemas.openxmlformats.org/spreadsheetml/2006/main" count="1412" uniqueCount="1211">
  <si>
    <t>Total Expenses</t>
  </si>
  <si>
    <t>Board Expenses</t>
  </si>
  <si>
    <t>Field Trips</t>
  </si>
  <si>
    <t>Insurance</t>
  </si>
  <si>
    <t>Janitorial</t>
  </si>
  <si>
    <t>Legal</t>
  </si>
  <si>
    <t>Office Expense</t>
  </si>
  <si>
    <t>Security</t>
  </si>
  <si>
    <t>Staff Recruitment</t>
  </si>
  <si>
    <t>Utilities</t>
  </si>
  <si>
    <t>Substitute Teachers</t>
  </si>
  <si>
    <t>Teaching Assistants</t>
  </si>
  <si>
    <t>Specialty Teachers</t>
  </si>
  <si>
    <t>Aides</t>
  </si>
  <si>
    <t>Payroll Taxes</t>
  </si>
  <si>
    <t>Nurse Services</t>
  </si>
  <si>
    <t>Payroll Services</t>
  </si>
  <si>
    <t>Special Ed Services</t>
  </si>
  <si>
    <t>Staff Development</t>
  </si>
  <si>
    <t>Transportation (student)</t>
  </si>
  <si>
    <t>Per Pupil Revenue</t>
  </si>
  <si>
    <t>Total Revenue</t>
  </si>
  <si>
    <t>REVENUE</t>
  </si>
  <si>
    <t>REVENUES FROM STATE SOURCES</t>
  </si>
  <si>
    <t>Special Education Revenue</t>
  </si>
  <si>
    <t>Grants</t>
  </si>
  <si>
    <t>Stimulus</t>
  </si>
  <si>
    <t>DYCD (Department of Youth and Community Developmt.)</t>
  </si>
  <si>
    <t>Other</t>
  </si>
  <si>
    <t>TOTAL REVENUE FROM STATE SOURCES</t>
  </si>
  <si>
    <t>REVENUE FROM FEDERAL FUNDING</t>
  </si>
  <si>
    <t>IDEA Special Needs</t>
  </si>
  <si>
    <t>Title I</t>
  </si>
  <si>
    <t>Title Funding - Other</t>
  </si>
  <si>
    <t>School Food Service (Free Lunch)</t>
  </si>
  <si>
    <t>Charter School Program (CSP) Planning &amp; Implementation</t>
  </si>
  <si>
    <t xml:space="preserve">Other </t>
  </si>
  <si>
    <t>TOTAL REVENUE FROM FEDERAL SOURCES</t>
  </si>
  <si>
    <t>LOCAL and OTHER REVENUE</t>
  </si>
  <si>
    <t>Contributions and Donations</t>
  </si>
  <si>
    <t>Fundraising</t>
  </si>
  <si>
    <t>Erate Reimbursement</t>
  </si>
  <si>
    <t>Earnings on Investments</t>
  </si>
  <si>
    <t>Interest Income</t>
  </si>
  <si>
    <t>Food Service (Income from meals)</t>
  </si>
  <si>
    <t>Text Book</t>
  </si>
  <si>
    <t>OTHER</t>
  </si>
  <si>
    <t>TOTAL REVENUE FROM LOCAL and OTHER SOURCES</t>
  </si>
  <si>
    <t xml:space="preserve">TOTAL REVENUE </t>
  </si>
  <si>
    <t>EXPENSES</t>
  </si>
  <si>
    <t>Teachers - Regular</t>
  </si>
  <si>
    <t>Teachers - SPED</t>
  </si>
  <si>
    <t>Technology</t>
  </si>
  <si>
    <t xml:space="preserve">Repairs &amp; Maintenance </t>
  </si>
  <si>
    <t>TOTAL EXPENSES</t>
  </si>
  <si>
    <t>Equipment / Furniture</t>
  </si>
  <si>
    <t>Food Service / School Lunch</t>
  </si>
  <si>
    <t>Retirement / Pension</t>
  </si>
  <si>
    <t>Student Recruitment / Marketing</t>
  </si>
  <si>
    <t>Student Testing &amp; Assessment</t>
  </si>
  <si>
    <t>Travel (Staff)</t>
  </si>
  <si>
    <t xml:space="preserve">Telephone </t>
  </si>
  <si>
    <t>Student Services - other</t>
  </si>
  <si>
    <t>Special Ed Supplies &amp; Materials</t>
  </si>
  <si>
    <t xml:space="preserve">Accounting / Audit </t>
  </si>
  <si>
    <t>Management Company Fee</t>
  </si>
  <si>
    <t>Other Purchased / Professional / Consulting</t>
  </si>
  <si>
    <t>Titlement Services (i.e. Title I)</t>
  </si>
  <si>
    <t>Fringe / Employee Benefits</t>
  </si>
  <si>
    <t>Textbooks / Workbooks</t>
  </si>
  <si>
    <t>Classroom / Teaching Supplies &amp; Materials</t>
  </si>
  <si>
    <t>Supplies &amp; Materials other</t>
  </si>
  <si>
    <t>Therapists &amp; Counselors</t>
  </si>
  <si>
    <t>School Meals / Lunch</t>
  </si>
  <si>
    <t>TOTAL ADMINISTRATIVE STAFF</t>
  </si>
  <si>
    <t>ADMINISTRATIVE STAFF PERSONNEL COSTS</t>
  </si>
  <si>
    <t>INSTRUCTIONAL PERSONNEL COSTS</t>
  </si>
  <si>
    <t>TOTAL INSTRUCTIONAL</t>
  </si>
  <si>
    <t>NON-INSTRUCTIONAL PERSONNEL COSTS</t>
  </si>
  <si>
    <t>TOTAL NON-INSTRUCTIONAL</t>
  </si>
  <si>
    <t>SUBTOTAL PERSONNEL SERVICE COSTS</t>
  </si>
  <si>
    <t>PAYROLL TAXES AND BENEFITS</t>
  </si>
  <si>
    <t>TOTAL PAYROLL TAXES AND BENEFITS</t>
  </si>
  <si>
    <t>TOTAL PERSONNEL SERVICE COSTS</t>
  </si>
  <si>
    <t>CONTRACTED SERVICES</t>
  </si>
  <si>
    <t>TOTAL CONTRACTED SERVICES</t>
  </si>
  <si>
    <t>SCHOOL OPERATIONS</t>
  </si>
  <si>
    <t>TOTAL SCHOOL OPERATIONS</t>
  </si>
  <si>
    <t>FACILITY OPERATION &amp; MAINTENANCE</t>
  </si>
  <si>
    <t>TOTAL FACILITY OPERATION &amp; MAINTENANCE</t>
  </si>
  <si>
    <t>DEPRECIATION &amp; AMORTIZATION</t>
  </si>
  <si>
    <t>ENROLLMENT - *School Districts Are Linked To Above Entries*</t>
  </si>
  <si>
    <t>TOTAL ENROLLMENT</t>
  </si>
  <si>
    <t>REVENUE PER PUPIL</t>
  </si>
  <si>
    <t>EXPENSES PER PUPIL</t>
  </si>
  <si>
    <t>NET INCOME</t>
  </si>
  <si>
    <t>TOTAL</t>
  </si>
  <si>
    <t>DESCRIPTION OF ASSUMPTIONS</t>
  </si>
  <si>
    <t>CFO / Director of Finance</t>
  </si>
  <si>
    <t>Operation / Business Manager</t>
  </si>
  <si>
    <t>Nurse</t>
  </si>
  <si>
    <t>Librarian</t>
  </si>
  <si>
    <t>Custodian</t>
  </si>
  <si>
    <t>Year 1</t>
  </si>
  <si>
    <t>Year 2</t>
  </si>
  <si>
    <t>Year 3</t>
  </si>
  <si>
    <t>Year 4</t>
  </si>
  <si>
    <t>Year 5</t>
  </si>
  <si>
    <t>Per Pupil Revenue Percentage Increase</t>
  </si>
  <si>
    <t>PROJECTED BUDGET / OPERATING PLAN FOR INITIAL CHARTER PERIOD</t>
  </si>
  <si>
    <t>DISSOLUTION ESCROW &amp; RESERVES / CONTIGENCY</t>
  </si>
  <si>
    <t>CASH FLOW ADJUSTMENTS</t>
  </si>
  <si>
    <t>OPERATING ACTIVITIES</t>
  </si>
  <si>
    <t>INVESTMENT ACTIVITIES</t>
  </si>
  <si>
    <t>FINANCING ACTIVITIES</t>
  </si>
  <si>
    <t>Total Operating Activities</t>
  </si>
  <si>
    <t>Total Investment Activities</t>
  </si>
  <si>
    <t>Total Financing Activities</t>
  </si>
  <si>
    <t>Beginning Cash Balance</t>
  </si>
  <si>
    <t>ENDING CASH BALANCE</t>
  </si>
  <si>
    <t>Total Cash Flow Adjustments</t>
  </si>
  <si>
    <t>District Code</t>
  </si>
  <si>
    <t>School District Name</t>
  </si>
  <si>
    <t>Executive Management</t>
  </si>
  <si>
    <t>Instructional Management</t>
  </si>
  <si>
    <t>Deans, Directors &amp; Coordinators</t>
  </si>
  <si>
    <t>Administrative Staff</t>
  </si>
  <si>
    <t>Contact Name:</t>
  </si>
  <si>
    <t>Contact Email:</t>
  </si>
  <si>
    <t>Contact Phone:</t>
  </si>
  <si>
    <t>Net Income (Before Cash Flow Adjustments)</t>
  </si>
  <si>
    <t>GRADES</t>
  </si>
  <si>
    <t>K</t>
  </si>
  <si>
    <t>Contact Title:</t>
  </si>
  <si>
    <t>CONTROL SHEET</t>
  </si>
  <si>
    <t>DATA VALIDATION LISTS</t>
  </si>
  <si>
    <t>Year</t>
  </si>
  <si>
    <t>Yr1Start</t>
  </si>
  <si>
    <t>Yr1End</t>
  </si>
  <si>
    <t>SELECTION</t>
  </si>
  <si>
    <t>AcadYrs</t>
  </si>
  <si>
    <t>5 YEARS</t>
  </si>
  <si>
    <t>DVList-AcadYr</t>
  </si>
  <si>
    <t>Selection</t>
  </si>
  <si>
    <t>SELECTED ACADEMIC YEARS TABLE</t>
  </si>
  <si>
    <t>Charter Funding Alphabetical By NYS School District</t>
  </si>
  <si>
    <t>CENTRAL VALLEY CSD AT ILION-MOHAWK</t>
  </si>
  <si>
    <t>PRIMARY School District:</t>
  </si>
  <si>
    <t>All Other School Districts</t>
  </si>
  <si>
    <t>First Academic Year</t>
  </si>
  <si>
    <t>School Name</t>
  </si>
  <si>
    <t>Contact Name</t>
  </si>
  <si>
    <t>Contact Title</t>
  </si>
  <si>
    <t>Contact Email</t>
  </si>
  <si>
    <t>Contact Phone</t>
  </si>
  <si>
    <t>MESSAGES</t>
  </si>
  <si>
    <t>ENROLLMENT</t>
  </si>
  <si>
    <t>Kindergarten</t>
  </si>
  <si>
    <t>1st Grade</t>
  </si>
  <si>
    <t>2nd Grade</t>
  </si>
  <si>
    <t>3rd Grade</t>
  </si>
  <si>
    <t>4th Grade</t>
  </si>
  <si>
    <t>5th Grade</t>
  </si>
  <si>
    <t>6th Grade</t>
  </si>
  <si>
    <t>7th Grade</t>
  </si>
  <si>
    <t>8th Grade</t>
  </si>
  <si>
    <t>9th Grade</t>
  </si>
  <si>
    <t>10th Grade</t>
  </si>
  <si>
    <t>11th Grade</t>
  </si>
  <si>
    <t>12th Grade</t>
  </si>
  <si>
    <t>Total Elementary Enrollment</t>
  </si>
  <si>
    <t>Total Middle School Enrollment</t>
  </si>
  <si>
    <t>Total High School Enrollment</t>
  </si>
  <si>
    <t>Total Enrollment</t>
  </si>
  <si>
    <t>Grades</t>
  </si>
  <si>
    <t>Enrollment</t>
  </si>
  <si>
    <t>LEVEL</t>
  </si>
  <si>
    <t>GRADE LEVELS</t>
  </si>
  <si>
    <t>Elementary School</t>
  </si>
  <si>
    <t>Middle School</t>
  </si>
  <si>
    <t>High School</t>
  </si>
  <si>
    <t>ENROLLMENT BY DISTRICT</t>
  </si>
  <si>
    <t>GRADE</t>
  </si>
  <si>
    <t>GRADE SELECTIONS</t>
  </si>
  <si>
    <t>GRADE SUMMARY FORMULAS</t>
  </si>
  <si>
    <t>BY GRADES TOTALS</t>
  </si>
  <si>
    <t>DIFFERENCE CHECK</t>
  </si>
  <si>
    <t>Other District 1:</t>
  </si>
  <si>
    <t>Other District 2:</t>
  </si>
  <si>
    <t>Other District 3:</t>
  </si>
  <si>
    <t>Other District 4:</t>
  </si>
  <si>
    <t>Other District 5:</t>
  </si>
  <si>
    <t>Other District 6:</t>
  </si>
  <si>
    <t>Other District 7:</t>
  </si>
  <si>
    <t>Other District 8:</t>
  </si>
  <si>
    <t>Other District 9:</t>
  </si>
  <si>
    <t>Other District 10:</t>
  </si>
  <si>
    <t>Other District 11:</t>
  </si>
  <si>
    <t>Other District 12:</t>
  </si>
  <si>
    <t>Other District 13:</t>
  </si>
  <si>
    <t>Other District 14:</t>
  </si>
  <si>
    <t>BY DISTRICT TOTALS</t>
  </si>
  <si>
    <t>Concat.</t>
  </si>
  <si>
    <t>YRS</t>
  </si>
  <si>
    <t>% INCR</t>
  </si>
  <si>
    <t>RATE PER PUPIL</t>
  </si>
  <si>
    <t>WEIGHTED AVERAGE DISTRICT 15-49</t>
  </si>
  <si>
    <t>WEIGHTED AVERAGE - ALL DISTRICTS</t>
  </si>
  <si>
    <t>STUDENT ENROLLMENT TOTALS BY YEAR - BY YEAR AND BY DISTRICT</t>
  </si>
  <si>
    <t>WEIGHTED AVERAGES</t>
  </si>
  <si>
    <t>PER PUPIL RATE ("PPR") - TABLE DATE</t>
  </si>
  <si>
    <t>FTE</t>
  </si>
  <si>
    <t>Acad Years</t>
  </si>
  <si>
    <t>TAB COLORS</t>
  </si>
  <si>
    <t>Instructions</t>
  </si>
  <si>
    <t>Funding by District</t>
  </si>
  <si>
    <t>CELL COLORS &amp; GUIDANCE COMMENTS</t>
  </si>
  <si>
    <t>TOTAL PERSONNEL SERVICE FTE</t>
  </si>
  <si>
    <t>ADMINISTRATIVE PERSONNEL FTE</t>
  </si>
  <si>
    <t>INSTRUCTIONAL PERSONNEL FTE</t>
  </si>
  <si>
    <t>NON-INSTRUCTIONAL PERSONNEL FTE</t>
  </si>
  <si>
    <t>COUNT "Others" from 15-49 =</t>
  </si>
  <si>
    <t>- Provides description of tabs and input requirements.</t>
  </si>
  <si>
    <t>- Reference table with Per Pupil Revenue for current year.</t>
  </si>
  <si>
    <t>1- GRAY tabs contain the Instructions and the Funding by Districts Table.</t>
  </si>
  <si>
    <t xml:space="preserve">2- BLUE tabs require input of information.  </t>
  </si>
  <si>
    <t>- Enter enrollment information on this tab to be automatically populated throughout workbook.</t>
  </si>
  <si>
    <t>CHARTER ENROLLMENT BY GRADE</t>
  </si>
  <si>
    <t>ESTIMATED ENROLLMENT BY DISTRICT</t>
  </si>
  <si>
    <t xml:space="preserve"> = Enter information into the light BLUE shaded cells.</t>
  </si>
  <si>
    <t>=  Cells containing RED triangles in the upper right corner contain "guidance comments" on that particular line item.  Please "mouse-over" the triangle to reveal each comment.</t>
  </si>
  <si>
    <t>ANNUAL ENROLLMENT BY DISTRICT TOTALS</t>
  </si>
  <si>
    <t>Enrollment by Grade vs Enrollment by District (should = 0)</t>
  </si>
  <si>
    <t>Description of Assumptions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</si>
  <si>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Enter the number of planned full-time equivalent ("FTE") positions
in each category for each charter year in the section provided below.</t>
    </r>
  </si>
  <si>
    <t>DISTRICT NAME(S)</t>
  </si>
  <si>
    <t>PRIMARY/OTHER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</si>
  <si>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State the assumptions that are being made for personnel
FTE levels in the section provided below.</t>
    </r>
  </si>
  <si>
    <t>5 YEAR BUDGET AND CASH FLOW ADJUSTMENTS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</si>
  <si>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State assumptions that are being made in the section provided below.</t>
    </r>
  </si>
  <si>
    <t>Change in Net Enrollment from Prior Year (Count)</t>
  </si>
  <si>
    <t>Change in Net Enrollment from Prior Year (Percent)</t>
  </si>
  <si>
    <t>Anticipated rate of attrition (Percent)</t>
  </si>
  <si>
    <t>NUMBER OF CLASSES BY GRADE</t>
  </si>
  <si>
    <t>AVERAGE NUMBER OF STUDENTS PER CLASS BY GRADE</t>
  </si>
  <si>
    <t>SUMMARY AND OTHER INFORMATION</t>
  </si>
  <si>
    <t>ADDITIONAL NOTES/COMMENTS</t>
  </si>
  <si>
    <t xml:space="preserve"> = Cells labeled in ORANGE containe guidance regarding the input of information.</t>
  </si>
  <si>
    <t>1) School Information</t>
  </si>
  <si>
    <t>2) Enrollment Chart</t>
  </si>
  <si>
    <t>3) Staffing Plan</t>
  </si>
  <si>
    <t>SUM</t>
  </si>
  <si>
    <t>1st Largest Enrollment</t>
  </si>
  <si>
    <t>2nd Largest Enrollment</t>
  </si>
  <si>
    <t>NonSelectedSchools</t>
  </si>
  <si>
    <t>Rows</t>
  </si>
  <si>
    <r>
      <t>UNIQUE DROP DOWN LIST</t>
    </r>
    <r>
      <rPr>
        <i/>
        <u/>
        <sz val="11.5"/>
        <color rgb="FFFF0000"/>
        <rFont val="Calibri"/>
        <family val="2"/>
        <scheme val="minor"/>
      </rPr>
      <t xml:space="preserve"> (Array Formula - requires Ctrl-Shift-Enter)</t>
    </r>
  </si>
  <si>
    <t>4) Update  "Countif" formula in Column C (helper formula for Array Formula to use)</t>
  </si>
  <si>
    <r>
      <t xml:space="preserve">3) Press </t>
    </r>
    <r>
      <rPr>
        <b/>
        <u val="singleAccounting"/>
        <sz val="11.5"/>
        <rFont val="Calibri"/>
        <family val="2"/>
        <scheme val="minor"/>
      </rPr>
      <t>"Ctrl-Shift-Enter"</t>
    </r>
    <r>
      <rPr>
        <sz val="11.5"/>
        <rFont val="Calibri"/>
        <family val="2"/>
        <scheme val="minor"/>
      </rPr>
      <t xml:space="preserve"> to enter Array Formula (important!)</t>
    </r>
  </si>
  <si>
    <t>Please complete entering all information on tab - "2) Enrollment Chart"</t>
  </si>
  <si>
    <t>Please complete entering all information  on tab - "1) School Information"</t>
  </si>
  <si>
    <t>Budgeted Student Enrollment</t>
  </si>
  <si>
    <t>To determine  district with largest enrollment over term</t>
  </si>
  <si>
    <t>TOTAL Per Pupil Revenue</t>
  </si>
  <si>
    <t>(Weighted Avg.)</t>
  </si>
  <si>
    <t>Total "Other Districts"</t>
  </si>
  <si>
    <t>PER PUPIL REVENUE BY DISTRICT</t>
  </si>
  <si>
    <t>BASIC TUITION</t>
  </si>
  <si>
    <t>RATE PER PUPIL - (Includes Annual Increase Percentages)</t>
  </si>
  <si>
    <t>Other District 3</t>
  </si>
  <si>
    <t>Other District 4</t>
  </si>
  <si>
    <t>Other District 5</t>
  </si>
  <si>
    <t>Other District 6</t>
  </si>
  <si>
    <t>Other District 7</t>
  </si>
  <si>
    <t>Other District 8</t>
  </si>
  <si>
    <t>Other District 9</t>
  </si>
  <si>
    <t>Other District 10</t>
  </si>
  <si>
    <t>Other District 11</t>
  </si>
  <si>
    <t>Other District 12</t>
  </si>
  <si>
    <t>Other District 13</t>
  </si>
  <si>
    <t>Other District 14</t>
  </si>
  <si>
    <t>Other District 15</t>
  </si>
  <si>
    <t>Other District 16</t>
  </si>
  <si>
    <t>Other District 17</t>
  </si>
  <si>
    <t>Other District 18</t>
  </si>
  <si>
    <t>Other District 19</t>
  </si>
  <si>
    <t>Other District 20</t>
  </si>
  <si>
    <t>Other District 21</t>
  </si>
  <si>
    <t>Other District 22</t>
  </si>
  <si>
    <t>Other District 23</t>
  </si>
  <si>
    <t>Other District 24</t>
  </si>
  <si>
    <t>Other District 25</t>
  </si>
  <si>
    <t>Other District 26</t>
  </si>
  <si>
    <t>Other District 27</t>
  </si>
  <si>
    <t>Other District 28</t>
  </si>
  <si>
    <t>Other District 29</t>
  </si>
  <si>
    <t>Other District 30</t>
  </si>
  <si>
    <t>Other District 31</t>
  </si>
  <si>
    <t>Other District 32</t>
  </si>
  <si>
    <t>Other District 33</t>
  </si>
  <si>
    <t>Other District 34</t>
  </si>
  <si>
    <t>Other District 35</t>
  </si>
  <si>
    <t>Other District 36</t>
  </si>
  <si>
    <t>Other District 37</t>
  </si>
  <si>
    <t>Other District 38</t>
  </si>
  <si>
    <t>Other District 39</t>
  </si>
  <si>
    <t>Other District 40</t>
  </si>
  <si>
    <t>Other District 41</t>
  </si>
  <si>
    <t>Other District 42</t>
  </si>
  <si>
    <t>Other District 43</t>
  </si>
  <si>
    <t>Other District 44</t>
  </si>
  <si>
    <t>Other District 45</t>
  </si>
  <si>
    <t>Other District 46</t>
  </si>
  <si>
    <t>Other District 47</t>
  </si>
  <si>
    <t>Other District 48</t>
  </si>
  <si>
    <t>Other District 49</t>
  </si>
  <si>
    <t>Other District 50</t>
  </si>
  <si>
    <t>STAFFING</t>
  </si>
  <si>
    <t>Error Checking</t>
  </si>
  <si>
    <t>Message</t>
  </si>
  <si>
    <t>#</t>
  </si>
  <si>
    <t>On Tab 2, please enter enrollment data for ALL years AND correct entries where Grade Totals ≠ District Totals.</t>
  </si>
  <si>
    <t xml:space="preserve">Please enter enrollment data for ALL years on Tab 2.  </t>
  </si>
  <si>
    <t>Please correct entries where Grade Totals ≠ District Totals on Tab 2.</t>
  </si>
  <si>
    <t>Final 2015-16 Basic Tuition*</t>
  </si>
  <si>
    <t>ADDISON CSD</t>
  </si>
  <si>
    <t>ADIRONDACK CSD</t>
  </si>
  <si>
    <t>AFTON CSD</t>
  </si>
  <si>
    <t>AKRON CSD</t>
  </si>
  <si>
    <t>ALBANY CITY SD</t>
  </si>
  <si>
    <t>ALBION CSD</t>
  </si>
  <si>
    <t>ALDEN CSD</t>
  </si>
  <si>
    <t>ALEXANDER CSD</t>
  </si>
  <si>
    <t>ALEXANDRIA CSD</t>
  </si>
  <si>
    <t>ALFRED-ALMOND CSD</t>
  </si>
  <si>
    <t>ALLEGANY-LIMESTONE CSD</t>
  </si>
  <si>
    <t>ALTMAR-PARISH-WILLIAMSTOWN CSD</t>
  </si>
  <si>
    <t>AMAGANSETT UFSD</t>
  </si>
  <si>
    <t>AMHERST CSD</t>
  </si>
  <si>
    <t>AMITYVILLE UFSD</t>
  </si>
  <si>
    <t>AMSTERDAM CITY SD</t>
  </si>
  <si>
    <t>ANDES CSD</t>
  </si>
  <si>
    <t>ANDOVER CSD</t>
  </si>
  <si>
    <t>ARDSLEY UFSD</t>
  </si>
  <si>
    <t>ARGYLE CSD</t>
  </si>
  <si>
    <t>ARKPORT CSD</t>
  </si>
  <si>
    <t>ARLINGTON CSD</t>
  </si>
  <si>
    <t>ATTICA CSD</t>
  </si>
  <si>
    <t>AUBURN CITY SD</t>
  </si>
  <si>
    <t>AUSABLE VALLEY CSD</t>
  </si>
  <si>
    <t>AVERILL PARK CSD</t>
  </si>
  <si>
    <t>AVOCA CSD</t>
  </si>
  <si>
    <t>AVON CSD</t>
  </si>
  <si>
    <t>BABYLON UFSD</t>
  </si>
  <si>
    <t>BAINBRIDGE-GUILFORD CSD</t>
  </si>
  <si>
    <t>BALDWIN UFSD</t>
  </si>
  <si>
    <t>BALDWINSVILLE CSD</t>
  </si>
  <si>
    <t>BALLSTON SPA CSD</t>
  </si>
  <si>
    <t>BARKER CSD</t>
  </si>
  <si>
    <t>BATAVIA CITY SD</t>
  </si>
  <si>
    <t>BATH CSD</t>
  </si>
  <si>
    <t>BAY SHORE UFSD</t>
  </si>
  <si>
    <t>BAYPORT-BLUE POINT UFSD</t>
  </si>
  <si>
    <t>BEACON CITY SD</t>
  </si>
  <si>
    <t>BEAVER RIVER CSD</t>
  </si>
  <si>
    <t>BEDFORD CSD</t>
  </si>
  <si>
    <t>BEEKMANTOWN CSD</t>
  </si>
  <si>
    <t>BELFAST CSD</t>
  </si>
  <si>
    <t>BELLEVILLE HENDERSON CSD</t>
  </si>
  <si>
    <t>BELLMORE UFSD</t>
  </si>
  <si>
    <t>BELLMORE-MERRICK CENTRAL HS DISTRICT</t>
  </si>
  <si>
    <t>BEMUS POINT CSD</t>
  </si>
  <si>
    <t>BERLIN CSD</t>
  </si>
  <si>
    <t>BERNE-KNOX-WESTERLO CSD</t>
  </si>
  <si>
    <t>BETHLEHEM CSD</t>
  </si>
  <si>
    <t>BETHPAGE UFSD</t>
  </si>
  <si>
    <t>BINGHAMTON CITY SD</t>
  </si>
  <si>
    <t>BLIND BROOK-RYE UFSD</t>
  </si>
  <si>
    <t>BOLIVAR-RICHBURG CSD</t>
  </si>
  <si>
    <t>BOLTON CSD</t>
  </si>
  <si>
    <t>BRADFORD CSD</t>
  </si>
  <si>
    <t>BRASHER FALLS CSD</t>
  </si>
  <si>
    <t>BRENTWOOD UFSD</t>
  </si>
  <si>
    <t>BREWSTER CSD</t>
  </si>
  <si>
    <t>BRIARCLIFF MANOR UFSD</t>
  </si>
  <si>
    <t>BRIDGEHAMPTON UFSD</t>
  </si>
  <si>
    <t>BRIGHTON CSD</t>
  </si>
  <si>
    <t>BROADALBIN-PERTH CSD</t>
  </si>
  <si>
    <t>BROCKPORT CSD</t>
  </si>
  <si>
    <t>BROCTON CSD</t>
  </si>
  <si>
    <t>BRONXVILLE UFSD</t>
  </si>
  <si>
    <t>BROOKFIELD CSD</t>
  </si>
  <si>
    <t>BROOKHAVEN-COMSEWOGUE UFSD</t>
  </si>
  <si>
    <t>BRUNSWICK CSD (BRITTONKILL)</t>
  </si>
  <si>
    <t>BRUSHTON-MOIRA CSD</t>
  </si>
  <si>
    <t>BUFFALO CITY SD</t>
  </si>
  <si>
    <t>BURNT HILLS-BALLSTON LAKE CSD</t>
  </si>
  <si>
    <t>BYRAM HILLS CSD</t>
  </si>
  <si>
    <t>BYRON-BERGEN CSD</t>
  </si>
  <si>
    <t>CAIRO-DURHAM CSD</t>
  </si>
  <si>
    <t>CALEDONIA-MUMFORD CSD</t>
  </si>
  <si>
    <t>CAMBRIDGE CSD</t>
  </si>
  <si>
    <t>CAMDEN CSD</t>
  </si>
  <si>
    <t>CAMPBELL-SAVONA CSD</t>
  </si>
  <si>
    <t>CANAJOHARIE CSD</t>
  </si>
  <si>
    <t>CANANDAIGUA CITY SD</t>
  </si>
  <si>
    <t>CANASERAGA CSD</t>
  </si>
  <si>
    <t>CANASTOTA CSD</t>
  </si>
  <si>
    <t>CANDOR CSD</t>
  </si>
  <si>
    <t>CANISTEO-GREENWOOD CSD</t>
  </si>
  <si>
    <t>CANTON CSD</t>
  </si>
  <si>
    <t>CARLE PLACE UFSD</t>
  </si>
  <si>
    <t>CARMEL CSD</t>
  </si>
  <si>
    <t>CARTHAGE CSD</t>
  </si>
  <si>
    <t>CASSADAGA VALLEY CSD</t>
  </si>
  <si>
    <t>CATO-MERIDIAN CSD</t>
  </si>
  <si>
    <t>CATSKILL CSD</t>
  </si>
  <si>
    <t>CATTARAUGUS-LITTLE VALLEY CSD</t>
  </si>
  <si>
    <t>CAZENOVIA CSD</t>
  </si>
  <si>
    <t>CENTER MORICHES UFSD</t>
  </si>
  <si>
    <t>CENTRAL ISLIP UFSD</t>
  </si>
  <si>
    <t>CENTRAL SQUARE CSD</t>
  </si>
  <si>
    <t>CHAPPAQUA CSD</t>
  </si>
  <si>
    <t>CHARLOTTE VALLEY CSD</t>
  </si>
  <si>
    <t>CHATEAUGAY CSD</t>
  </si>
  <si>
    <t>CHATHAM CSD</t>
  </si>
  <si>
    <t>CHAUTAUQUA LAKE CSD</t>
  </si>
  <si>
    <t>CHAZY UFSD</t>
  </si>
  <si>
    <t>CHEEKTOWAGA CSD</t>
  </si>
  <si>
    <t>CHEEKTOWAGA-MARYVALE UFSD</t>
  </si>
  <si>
    <t>CHEEKTOWAGA-SLOAN UFSD</t>
  </si>
  <si>
    <t>CHENANGO FORKS CSD</t>
  </si>
  <si>
    <t>CHENANGO VALLEY CSD</t>
  </si>
  <si>
    <t>CHERRY VALLEY-SPRINGFIELD CSD</t>
  </si>
  <si>
    <t>CHESTER UFSD</t>
  </si>
  <si>
    <t>CHITTENANGO CSD</t>
  </si>
  <si>
    <t>CHURCHVILLE-CHILI CSD</t>
  </si>
  <si>
    <t>CINCINNATUS CSD</t>
  </si>
  <si>
    <t>CLARENCE CSD</t>
  </si>
  <si>
    <t>CLARKSTOWN CSD</t>
  </si>
  <si>
    <t>CLEVELAND HILL UFSD</t>
  </si>
  <si>
    <t>CLIFTON-FINE CSD</t>
  </si>
  <si>
    <t>CLINTON CSD</t>
  </si>
  <si>
    <t>CLYDE-SAVANNAH CSD</t>
  </si>
  <si>
    <t>CLYMER CSD</t>
  </si>
  <si>
    <t>COBLESKILL-RICHMONDVILLE CSD</t>
  </si>
  <si>
    <t>COHOES CITY SD</t>
  </si>
  <si>
    <t>COLD SPRING HARBOR CSD</t>
  </si>
  <si>
    <t>COLTON-PIERREPONT CSD</t>
  </si>
  <si>
    <t>COMMACK UFSD</t>
  </si>
  <si>
    <t>CONNETQUOT CSD</t>
  </si>
  <si>
    <t>COOPERSTOWN CSD</t>
  </si>
  <si>
    <t>COPENHAGEN CSD</t>
  </si>
  <si>
    <t>COPIAGUE UFSD</t>
  </si>
  <si>
    <t>CORINTH CSD</t>
  </si>
  <si>
    <t>CORNING CITY SD</t>
  </si>
  <si>
    <t>CORNWALL CSD</t>
  </si>
  <si>
    <t>CORTLAND CITY SD</t>
  </si>
  <si>
    <t>COXSACKIE-ATHENS CSD</t>
  </si>
  <si>
    <t>CROTON-HARMON UFSD</t>
  </si>
  <si>
    <t>CROWN POINT CSD</t>
  </si>
  <si>
    <t>CUBA-RUSHFORD CSD</t>
  </si>
  <si>
    <t>DALTON-NUNDA CSD (KESHEQUA)</t>
  </si>
  <si>
    <t>DANSVILLE CSD</t>
  </si>
  <si>
    <t>DEER PARK UFSD</t>
  </si>
  <si>
    <t>DELAWARE ACADEMY CSD AT DELHI</t>
  </si>
  <si>
    <t>DEPEW UFSD</t>
  </si>
  <si>
    <t>DEPOSIT CSD</t>
  </si>
  <si>
    <t>DERUYTER CSD</t>
  </si>
  <si>
    <t>DOBBS FERRY UFSD</t>
  </si>
  <si>
    <t>DOLGEVILLE CSD</t>
  </si>
  <si>
    <t>DOVER UFSD</t>
  </si>
  <si>
    <t>DOWNSVILLE CSD</t>
  </si>
  <si>
    <t>DRYDEN CSD</t>
  </si>
  <si>
    <t>DUANESBURG CSD</t>
  </si>
  <si>
    <t>DUNDEE CSD</t>
  </si>
  <si>
    <t>DUNKIRK CITY SD</t>
  </si>
  <si>
    <t>EAST AURORA UFSD</t>
  </si>
  <si>
    <t>EAST BLOOMFIELD CSD</t>
  </si>
  <si>
    <t>EAST GREENBUSH CSD</t>
  </si>
  <si>
    <t>EAST HAMPTON UFSD</t>
  </si>
  <si>
    <t>EAST IRONDEQUOIT CSD</t>
  </si>
  <si>
    <t>EAST ISLIP UFSD</t>
  </si>
  <si>
    <t>EAST MEADOW UFSD</t>
  </si>
  <si>
    <t>EAST MORICHES UFSD</t>
  </si>
  <si>
    <t>EAST QUOGUE UFSD</t>
  </si>
  <si>
    <t>EAST RAMAPO CSD (SPRING VALLEY)</t>
  </si>
  <si>
    <t>EAST ROCHESTER UFSD</t>
  </si>
  <si>
    <t>EAST ROCKAWAY UFSD</t>
  </si>
  <si>
    <t>EAST SYRACUSE-MINOA CSD</t>
  </si>
  <si>
    <t>EAST WILLISTON UFSD</t>
  </si>
  <si>
    <t>EASTCHESTER UFSD</t>
  </si>
  <si>
    <t>EASTPORT-SOUTH MANOR CSD</t>
  </si>
  <si>
    <t>EDEN CSD</t>
  </si>
  <si>
    <t>EDGEMONT UFSD</t>
  </si>
  <si>
    <t>EDINBURG COMMON SD</t>
  </si>
  <si>
    <t>EDMESTON CSD</t>
  </si>
  <si>
    <t>EDWARDS-KNOX CSD</t>
  </si>
  <si>
    <t>ELBA CSD</t>
  </si>
  <si>
    <t>ELDRED CSD</t>
  </si>
  <si>
    <t>ELIZABETHTOWN-LEWIS CSD</t>
  </si>
  <si>
    <t>ELLENVILLE CSD</t>
  </si>
  <si>
    <t>ELLICOTTVILLE CSD</t>
  </si>
  <si>
    <t>ELMIRA CITY SD</t>
  </si>
  <si>
    <t>ELMIRA HEIGHTS CSD</t>
  </si>
  <si>
    <t>ELMONT UFSD</t>
  </si>
  <si>
    <t>ELMSFORD UFSD</t>
  </si>
  <si>
    <t>ELWOOD UFSD</t>
  </si>
  <si>
    <t>EVANS-BRANT CSD (LAKE SHORE)</t>
  </si>
  <si>
    <t>FABIUS-POMPEY CSD</t>
  </si>
  <si>
    <t>FAIRPORT CSD</t>
  </si>
  <si>
    <t>FALCONER CSD</t>
  </si>
  <si>
    <t>FALLSBURG CSD</t>
  </si>
  <si>
    <t>FARMINGDALE UFSD</t>
  </si>
  <si>
    <t>FAYETTEVILLE-MANLIUS CSD</t>
  </si>
  <si>
    <t>FILLMORE CSD</t>
  </si>
  <si>
    <t>FIRE ISLAND UFSD</t>
  </si>
  <si>
    <t>FISHERS ISLAND UFSD</t>
  </si>
  <si>
    <t>FLORAL PARK-BELLEROSE UFSD</t>
  </si>
  <si>
    <t>FLORIDA UFSD</t>
  </si>
  <si>
    <t>FONDA-FULTONVILLE CSD</t>
  </si>
  <si>
    <t>FORESTVILLE CSD</t>
  </si>
  <si>
    <t>FORT ANN CSD</t>
  </si>
  <si>
    <t>FORT EDWARD UFSD</t>
  </si>
  <si>
    <t>FORT PLAIN CSD</t>
  </si>
  <si>
    <t>FRANKFORT-SCHUYLER CSD</t>
  </si>
  <si>
    <t>FRANKLIN CSD</t>
  </si>
  <si>
    <t>FRANKLIN SQUARE UFSD</t>
  </si>
  <si>
    <t>FRANKLINVILLE CSD</t>
  </si>
  <si>
    <t>FREDONIA CSD</t>
  </si>
  <si>
    <t>FREEPORT UFSD</t>
  </si>
  <si>
    <t>FREWSBURG CSD</t>
  </si>
  <si>
    <t>FRIENDSHIP CSD</t>
  </si>
  <si>
    <t>FRONTIER CSD</t>
  </si>
  <si>
    <t>FULTON CITY SD</t>
  </si>
  <si>
    <t>GALWAY CSD</t>
  </si>
  <si>
    <t>GANANDA CSD</t>
  </si>
  <si>
    <t>GARDEN CITY UFSD</t>
  </si>
  <si>
    <t>GARRISON UFSD</t>
  </si>
  <si>
    <t>GATES-CHILI CSD</t>
  </si>
  <si>
    <t>GENERAL BROWN CSD</t>
  </si>
  <si>
    <t>GENESEE VALLEY CSD</t>
  </si>
  <si>
    <t>GENESEO CSD</t>
  </si>
  <si>
    <t>GENEVA CITY SD</t>
  </si>
  <si>
    <t>GEORGETOWN-SOUTH OTSELIC CSD</t>
  </si>
  <si>
    <t>GERMANTOWN CSD</t>
  </si>
  <si>
    <t>GILBERTSVILLE-MOUNT UPTON CSD</t>
  </si>
  <si>
    <t>GILBOA-CONESVILLE CSD</t>
  </si>
  <si>
    <t>GLEN COVE CITY SD</t>
  </si>
  <si>
    <t>GLENS FALLS CITY SD</t>
  </si>
  <si>
    <t>GLENS FALLS COMN SD</t>
  </si>
  <si>
    <t>GLOVERSVILLE CITY SD</t>
  </si>
  <si>
    <t>GORHAM-MIDDLESEX CSD (MARCUS WHITMAN</t>
  </si>
  <si>
    <t>GOSHEN CSD</t>
  </si>
  <si>
    <t>GOUVERNEUR CSD</t>
  </si>
  <si>
    <t>GOWANDA CSD</t>
  </si>
  <si>
    <t>GRAND ISLAND CSD</t>
  </si>
  <si>
    <t>GRANVILLE CSD</t>
  </si>
  <si>
    <t>GREAT NECK UFSD</t>
  </si>
  <si>
    <t>GREECE CSD</t>
  </si>
  <si>
    <t>GREEN ISLAND UFSD</t>
  </si>
  <si>
    <t>GREENBURGH CSD</t>
  </si>
  <si>
    <t>GREENE CSD</t>
  </si>
  <si>
    <t>GREENPORT UFSD</t>
  </si>
  <si>
    <t>GREENVILLE CSD</t>
  </si>
  <si>
    <t>GREENWICH CSD</t>
  </si>
  <si>
    <t>GREENWOOD LAKE UFSD</t>
  </si>
  <si>
    <t>GROTON CSD</t>
  </si>
  <si>
    <t>GUILDERLAND CSD</t>
  </si>
  <si>
    <t>HADLEY-LUZERNE CSD</t>
  </si>
  <si>
    <t>HALDANE CSD</t>
  </si>
  <si>
    <t>HALF HOLLOW HILLS CSD</t>
  </si>
  <si>
    <t>HAMBURG CSD</t>
  </si>
  <si>
    <t>HAMILTON CSD</t>
  </si>
  <si>
    <t>HAMMOND CSD</t>
  </si>
  <si>
    <t>HAMMONDSPORT CSD</t>
  </si>
  <si>
    <t>HAMPTON BAYS UFSD</t>
  </si>
  <si>
    <t>HANCOCK CSD</t>
  </si>
  <si>
    <t>HANNIBAL CSD</t>
  </si>
  <si>
    <t>HARBORFIELDS CSD</t>
  </si>
  <si>
    <t>HARPURSVILLE CSD</t>
  </si>
  <si>
    <t>HARRISON CSD</t>
  </si>
  <si>
    <t>HARRISVILLE CSD</t>
  </si>
  <si>
    <t>HARTFORD CSD</t>
  </si>
  <si>
    <t>HASTINGS-ON-HUDSON UFSD</t>
  </si>
  <si>
    <t>HAUPPAUGE UFSD</t>
  </si>
  <si>
    <t>HAVERSTRAW-STONY POINT CSD (NORTH RO</t>
  </si>
  <si>
    <t>HEMPSTEAD UFSD</t>
  </si>
  <si>
    <t>HENDRICK HUDSON CSD</t>
  </si>
  <si>
    <t>HERKIMER CSD</t>
  </si>
  <si>
    <t>HERMON-DEKALB CSD</t>
  </si>
  <si>
    <t>HERRICKS UFSD</t>
  </si>
  <si>
    <t>HEUVELTON CSD</t>
  </si>
  <si>
    <t>HEWLETT-WOODMERE UFSD</t>
  </si>
  <si>
    <t>HICKSVILLE UFSD</t>
  </si>
  <si>
    <t>HIGHLAND CSD</t>
  </si>
  <si>
    <t>HIGHLAND FALLS CSD</t>
  </si>
  <si>
    <t>HILTON CSD</t>
  </si>
  <si>
    <t>HINSDALE CSD</t>
  </si>
  <si>
    <t>HOLLAND CSD</t>
  </si>
  <si>
    <t>HOLLAND PATENT CSD</t>
  </si>
  <si>
    <t>HOLLEY CSD</t>
  </si>
  <si>
    <t>HOMER CSD</t>
  </si>
  <si>
    <t>HONEOYE CSD</t>
  </si>
  <si>
    <t>HONEOYE FALLS-LIMA CSD</t>
  </si>
  <si>
    <t>HOOSIC VALLEY CSD</t>
  </si>
  <si>
    <t>HOOSICK FALLS CSD</t>
  </si>
  <si>
    <t>HORNELL CITY SD</t>
  </si>
  <si>
    <t>HORSEHEADS CSD</t>
  </si>
  <si>
    <t>HUDSON CITY SD</t>
  </si>
  <si>
    <t>HUDSON FALLS CSD</t>
  </si>
  <si>
    <t>HUNTER-TANNERSVILLE CSD</t>
  </si>
  <si>
    <t>HUNTINGTON UFSD</t>
  </si>
  <si>
    <t>HYDE PARK CSD</t>
  </si>
  <si>
    <t>INDIAN LAKE CSD</t>
  </si>
  <si>
    <t>INDIAN RIVER CSD</t>
  </si>
  <si>
    <t>INLET COMN SD</t>
  </si>
  <si>
    <t>IROQUOIS CSD</t>
  </si>
  <si>
    <t>IRVINGTON UFSD</t>
  </si>
  <si>
    <t>ISLAND PARK UFSD</t>
  </si>
  <si>
    <t>ISLAND TREES UFSD</t>
  </si>
  <si>
    <t>ISLIP UFSD</t>
  </si>
  <si>
    <t>ITHACA CITY SD</t>
  </si>
  <si>
    <t>JAMESTOWN CITY SD</t>
  </si>
  <si>
    <t>JAMESVILLE-DEWITT CSD</t>
  </si>
  <si>
    <t>JASPER-TROUPSBURG CSD</t>
  </si>
  <si>
    <t>JEFFERSON CSD</t>
  </si>
  <si>
    <t>JERICHO UFSD</t>
  </si>
  <si>
    <t>JOHNSBURG CSD</t>
  </si>
  <si>
    <t>JOHNSON CITY CSD</t>
  </si>
  <si>
    <t>JOHNSTOWN CITY SD</t>
  </si>
  <si>
    <t>JORDAN-ELBRIDGE CSD</t>
  </si>
  <si>
    <t>KATONAH-LEWISBORO UFSD</t>
  </si>
  <si>
    <t>KEENE CSD</t>
  </si>
  <si>
    <t>KENDALL CSD</t>
  </si>
  <si>
    <t>KENMORE-TONAWANDA UFSD</t>
  </si>
  <si>
    <t>KINDERHOOK CSD</t>
  </si>
  <si>
    <t>KINGS PARK CSD</t>
  </si>
  <si>
    <t>KINGSTON CITY SD</t>
  </si>
  <si>
    <t>KIRYAS JOEL VILLAGE UFSD</t>
  </si>
  <si>
    <t>LA FARGEVILLE CSD</t>
  </si>
  <si>
    <t>LACKAWANNA CITY SD</t>
  </si>
  <si>
    <t>LAFAYETTE CSD</t>
  </si>
  <si>
    <t>LAKE GEORGE CSD</t>
  </si>
  <si>
    <t>LAKE PLACID CSD</t>
  </si>
  <si>
    <t>LAKE PLEASANT CSD</t>
  </si>
  <si>
    <t>LAKELAND CSD</t>
  </si>
  <si>
    <t>LANCASTER CSD</t>
  </si>
  <si>
    <t>LANSING CSD</t>
  </si>
  <si>
    <t>LANSINGBURGH CSD</t>
  </si>
  <si>
    <t>LAURENS CSD</t>
  </si>
  <si>
    <t>LAWRENCE UFSD</t>
  </si>
  <si>
    <t>LE ROY CSD</t>
  </si>
  <si>
    <t>LETCHWORTH CSD</t>
  </si>
  <si>
    <t>LEVITTOWN UFSD</t>
  </si>
  <si>
    <t>LEWISTON-PORTER CSD</t>
  </si>
  <si>
    <t>LIBERTY CSD</t>
  </si>
  <si>
    <t>LINDENHURST UFSD</t>
  </si>
  <si>
    <t>LISBON CSD</t>
  </si>
  <si>
    <t>LITTLE FALLS CITY SD</t>
  </si>
  <si>
    <t>LIVERPOOL CSD</t>
  </si>
  <si>
    <t>LIVINGSTON MANOR CSD</t>
  </si>
  <si>
    <t>LIVONIA CSD</t>
  </si>
  <si>
    <t>LOCKPORT CITY SD</t>
  </si>
  <si>
    <t>LOCUST VALLEY CSD</t>
  </si>
  <si>
    <t>LONG BEACH CITY SD</t>
  </si>
  <si>
    <t>LONG LAKE CSD</t>
  </si>
  <si>
    <t>LONGWOOD CSD</t>
  </si>
  <si>
    <t>LOWVILLE ACADEMY &amp; CSD</t>
  </si>
  <si>
    <t>LYME CSD</t>
  </si>
  <si>
    <t>LYNBROOK UFSD</t>
  </si>
  <si>
    <t>LYNCOURT UFSD</t>
  </si>
  <si>
    <t>LYNDONVILLE CSD</t>
  </si>
  <si>
    <t>LYONS CSD</t>
  </si>
  <si>
    <t>MADISON CSD</t>
  </si>
  <si>
    <t>MADRID-WADDINGTON CSD</t>
  </si>
  <si>
    <t>MAHOPAC CSD</t>
  </si>
  <si>
    <t>MAINE-ENDWELL CSD</t>
  </si>
  <si>
    <t>MALONE CSD</t>
  </si>
  <si>
    <t>MALVERNE UFSD</t>
  </si>
  <si>
    <t>MAMARONECK UFSD</t>
  </si>
  <si>
    <t>MANCHESTER-SHORTSVILLE CSD (RED JACK</t>
  </si>
  <si>
    <t>MANHASSET UFSD</t>
  </si>
  <si>
    <t>MARATHON CSD</t>
  </si>
  <si>
    <t>MARCELLUS CSD</t>
  </si>
  <si>
    <t>MARGARETVILLE CSD</t>
  </si>
  <si>
    <t>MARION CSD</t>
  </si>
  <si>
    <t>MARLBORO CSD</t>
  </si>
  <si>
    <t>MASSAPEQUA UFSD</t>
  </si>
  <si>
    <t>MASSENA CSD</t>
  </si>
  <si>
    <t>MATTITUCK-CUTCHOGUE UFSD</t>
  </si>
  <si>
    <t>MAYFIELD CSD</t>
  </si>
  <si>
    <t>MCGRAW CSD</t>
  </si>
  <si>
    <t>MECHANICVILLE CITY SD</t>
  </si>
  <si>
    <t>MEDINA CSD</t>
  </si>
  <si>
    <t>MENANDS UFSD</t>
  </si>
  <si>
    <t>MERRICK UFSD</t>
  </si>
  <si>
    <t>MEXICO CSD</t>
  </si>
  <si>
    <t>MIDDLE COUNTRY CSD</t>
  </si>
  <si>
    <t>MIDDLEBURGH CSD</t>
  </si>
  <si>
    <t>MIDDLETOWN CITY SD</t>
  </si>
  <si>
    <t>MILFORD CSD</t>
  </si>
  <si>
    <t>MILLBROOK CSD</t>
  </si>
  <si>
    <t>MILLER PLACE UFSD</t>
  </si>
  <si>
    <t>MINEOLA UFSD</t>
  </si>
  <si>
    <t>MINERVA CSD</t>
  </si>
  <si>
    <t>MINISINK VALLEY CSD</t>
  </si>
  <si>
    <t>MONROE-WOODBURY CSD</t>
  </si>
  <si>
    <t>MONTAUK UFSD</t>
  </si>
  <si>
    <t>MONTICELLO CSD</t>
  </si>
  <si>
    <t>MORAVIA CSD</t>
  </si>
  <si>
    <t>MORIAH CSD</t>
  </si>
  <si>
    <t>MORRIS CSD</t>
  </si>
  <si>
    <t>MORRISTOWN CSD</t>
  </si>
  <si>
    <t>MORRISVILLE-EATON CSD</t>
  </si>
  <si>
    <t>MOUNT MARKHAM CSD</t>
  </si>
  <si>
    <t>MT MORRIS CSD</t>
  </si>
  <si>
    <t>MT PLEASANT CSD</t>
  </si>
  <si>
    <t>MT SINAI UFSD</t>
  </si>
  <si>
    <t>MT VERNON SCHOOL DISTRICT</t>
  </si>
  <si>
    <t>NANUET UFSD</t>
  </si>
  <si>
    <t>NAPLES CSD</t>
  </si>
  <si>
    <t>NEW HARTFORD CSD</t>
  </si>
  <si>
    <t>NEW HYDE PARK-GARDEN CITY PARK UFSD</t>
  </si>
  <si>
    <t>NEW LEBANON CSD</t>
  </si>
  <si>
    <t>NEW PALTZ CSD</t>
  </si>
  <si>
    <t>NEW ROCHELLE CITY SD</t>
  </si>
  <si>
    <t>NEW SUFFOLK COMN SD</t>
  </si>
  <si>
    <t>NEWARK CSD</t>
  </si>
  <si>
    <t>NEWARK VALLEY CSD</t>
  </si>
  <si>
    <t>NEWBURGH CITY SD</t>
  </si>
  <si>
    <t>NEWCOMB CSD</t>
  </si>
  <si>
    <t>NEWFANE CSD</t>
  </si>
  <si>
    <t>NEWFIELD CSD</t>
  </si>
  <si>
    <t>NIAGARA FALLS CITY SD</t>
  </si>
  <si>
    <t>NIAGARA-WHEATFIELD CSD</t>
  </si>
  <si>
    <t>NISKAYUNA CSD</t>
  </si>
  <si>
    <t>NORTH BABYLON UFSD</t>
  </si>
  <si>
    <t>NORTH BELLMORE UFSD</t>
  </si>
  <si>
    <t>NORTH COLLINS CSD</t>
  </si>
  <si>
    <t>NORTH COLONIE CSD</t>
  </si>
  <si>
    <t>NORTH GREENBUSH COMN SD (WILLIAMS)</t>
  </si>
  <si>
    <t>NORTH MERRICK UFSD</t>
  </si>
  <si>
    <t>NORTH ROSE-WOLCOTT CSD</t>
  </si>
  <si>
    <t>NORTH SALEM CSD</t>
  </si>
  <si>
    <t>NORTH SHORE CSD</t>
  </si>
  <si>
    <t>NORTH SYRACUSE CSD</t>
  </si>
  <si>
    <t>NORTH TONAWANDA CITY SD</t>
  </si>
  <si>
    <t>NORTH WARREN CSD</t>
  </si>
  <si>
    <t>NORTHEAST CSD</t>
  </si>
  <si>
    <t>NORTHEASTERN CLINTON CSD</t>
  </si>
  <si>
    <t>NORTHERN ADIRONDACK CSD</t>
  </si>
  <si>
    <t>NORTHPORT-EAST NORTHPORT UFSD</t>
  </si>
  <si>
    <t>NORTHVILLE CSD</t>
  </si>
  <si>
    <t>NORWICH CITY SD</t>
  </si>
  <si>
    <t>NORWOOD-NORFOLK CSD</t>
  </si>
  <si>
    <t>NY MILLS UFSD</t>
  </si>
  <si>
    <t>NYACK UFSD</t>
  </si>
  <si>
    <t>NYC CHANCELLOR'S OFFICE</t>
  </si>
  <si>
    <t>OAKFIELD-ALABAMA CSD</t>
  </si>
  <si>
    <t>OCEANSIDE UFSD</t>
  </si>
  <si>
    <t>ODESSA-MONTOUR CSD</t>
  </si>
  <si>
    <t>OGDENSBURG CITY SD</t>
  </si>
  <si>
    <t>OLEAN CITY SD</t>
  </si>
  <si>
    <t>ONEIDA CITY SD</t>
  </si>
  <si>
    <t>ONEONTA CITY SD</t>
  </si>
  <si>
    <t>ONONDAGA CSD</t>
  </si>
  <si>
    <t>ONTEORA CSD</t>
  </si>
  <si>
    <t>OPPENHEIM-EPHRATAH-ST. JOHNSVILLE CSD</t>
  </si>
  <si>
    <t>ORCHARD PARK CSD</t>
  </si>
  <si>
    <t>ORISKANY CSD</t>
  </si>
  <si>
    <t>OSSINING UFSD</t>
  </si>
  <si>
    <t>OSWEGO CITY SD</t>
  </si>
  <si>
    <t>OTEGO-UNADILLA CSD</t>
  </si>
  <si>
    <t>OWEGO-APALACHIN CSD</t>
  </si>
  <si>
    <t>OXFORD ACADEMY &amp; CSD</t>
  </si>
  <si>
    <t>OYSTER BAY-EAST NORWICH CSD</t>
  </si>
  <si>
    <t>OYSTERPONDS UFSD</t>
  </si>
  <si>
    <t>PALMYRA-MACEDON CSD</t>
  </si>
  <si>
    <t>PANAMA CSD</t>
  </si>
  <si>
    <t>PARISHVILLE-HOPKINTON CSD</t>
  </si>
  <si>
    <t>PATCHOGUE-MEDFORD UFSD</t>
  </si>
  <si>
    <t>PAVILION CSD</t>
  </si>
  <si>
    <t>PAWLING CSD</t>
  </si>
  <si>
    <t>PEARL RIVER UFSD</t>
  </si>
  <si>
    <t>PEEKSKILL CITY SD</t>
  </si>
  <si>
    <t>PELHAM UFSD</t>
  </si>
  <si>
    <t>PEMBROKE CSD</t>
  </si>
  <si>
    <t>PENFIELD CSD</t>
  </si>
  <si>
    <t>PENN YAN CSD</t>
  </si>
  <si>
    <t>PERRY CSD</t>
  </si>
  <si>
    <t>PERU CSD</t>
  </si>
  <si>
    <t>PHELPS-CLIFTON SPRINGS CSD</t>
  </si>
  <si>
    <t>PHOENIX CSD</t>
  </si>
  <si>
    <t>PINE BUSH CSD</t>
  </si>
  <si>
    <t>PINE PLAINS CSD</t>
  </si>
  <si>
    <t>PINE VALLEY CSD (SOUTH DAYTON)</t>
  </si>
  <si>
    <t>PITTSFORD CSD</t>
  </si>
  <si>
    <t>PLAINEDGE UFSD</t>
  </si>
  <si>
    <t>PLAINVIEW-OLD BETHPAGE CSD</t>
  </si>
  <si>
    <t>PLATTSBURGH CITY SD</t>
  </si>
  <si>
    <t>PLEASANTVILLE UFSD</t>
  </si>
  <si>
    <t>POCANTICO HILLS CSD</t>
  </si>
  <si>
    <t>POLAND CSD</t>
  </si>
  <si>
    <t>PORT BYRON CSD</t>
  </si>
  <si>
    <t>PORT CHESTER-RYE UFSD</t>
  </si>
  <si>
    <t>PORT JEFFERSON UFSD</t>
  </si>
  <si>
    <t>PORT JERVIS CITY SD</t>
  </si>
  <si>
    <t>PORT WASHINGTON UFSD</t>
  </si>
  <si>
    <t>PORTVILLE CSD</t>
  </si>
  <si>
    <t>POTSDAM CSD</t>
  </si>
  <si>
    <t>POUGHKEEPSIE CITY SD</t>
  </si>
  <si>
    <t>PRATTSBURGH CSD</t>
  </si>
  <si>
    <t>PULASKI CSD</t>
  </si>
  <si>
    <t>PUTNAM CSD</t>
  </si>
  <si>
    <t>PUTNAM VALLEY CSD</t>
  </si>
  <si>
    <t>QUEENSBURY UFSD</t>
  </si>
  <si>
    <t>QUOGUE UFSD</t>
  </si>
  <si>
    <t>RAMAPO CSD (SUFFERN)</t>
  </si>
  <si>
    <t>RANDOLPH CSD</t>
  </si>
  <si>
    <t>RAVENA-COEYMANS-SELKIRK CSD</t>
  </si>
  <si>
    <t>RED CREEK CSD</t>
  </si>
  <si>
    <t>RED HOOK CSD</t>
  </si>
  <si>
    <t>REMSEN CSD</t>
  </si>
  <si>
    <t>REMSENBURG-SPEONK UFSD</t>
  </si>
  <si>
    <t>RENSSELAER CITY SD</t>
  </si>
  <si>
    <t>RHINEBECK CSD</t>
  </si>
  <si>
    <t>RICHFIELD SPRINGS CSD</t>
  </si>
  <si>
    <t>RIPLEY CSD</t>
  </si>
  <si>
    <t>RIVERHEAD CSD</t>
  </si>
  <si>
    <t>ROCHESTER CITY SD</t>
  </si>
  <si>
    <t>ROCKVILLE CENTRE UFSD</t>
  </si>
  <si>
    <t>ROCKY POINT UFSD</t>
  </si>
  <si>
    <t>ROME CITY SD</t>
  </si>
  <si>
    <t>ROMULUS CSD</t>
  </si>
  <si>
    <t>RONDOUT VALLEY CSD</t>
  </si>
  <si>
    <t>ROOSEVELT UFSD</t>
  </si>
  <si>
    <t>ROSCOE CSD</t>
  </si>
  <si>
    <t>ROSLYN UFSD</t>
  </si>
  <si>
    <t>ROTTERDAM-MOHONASEN CSD</t>
  </si>
  <si>
    <t>ROXBURY CSD</t>
  </si>
  <si>
    <t>ROYALTON-HARTLAND CSD</t>
  </si>
  <si>
    <t>RUSH-HENRIETTA CSD</t>
  </si>
  <si>
    <t>RYE CITY SD</t>
  </si>
  <si>
    <t>RYE NECK UFSD</t>
  </si>
  <si>
    <t>SACHEM CSD</t>
  </si>
  <si>
    <t>SACKETS HARBOR CSD</t>
  </si>
  <si>
    <t>SAG HARBOR UFSD</t>
  </si>
  <si>
    <t>SAGAPONACK COMN SD</t>
  </si>
  <si>
    <t>SALAMANCA CITY SD</t>
  </si>
  <si>
    <t>SALEM CSD</t>
  </si>
  <si>
    <t>SALMON RIVER CSD</t>
  </si>
  <si>
    <t>SANDY CREEK CSD</t>
  </si>
  <si>
    <t>SARANAC CSD</t>
  </si>
  <si>
    <t>SARANAC LAKE CSD</t>
  </si>
  <si>
    <t>SARATOGA SPRINGS CITY SD</t>
  </si>
  <si>
    <t>SAUGERTIES CSD</t>
  </si>
  <si>
    <t>SAUQUOIT VALLEY CSD</t>
  </si>
  <si>
    <t>SAYVILLE UFSD</t>
  </si>
  <si>
    <t>SCARSDALE UFSD</t>
  </si>
  <si>
    <t>SCHALMONT CSD</t>
  </si>
  <si>
    <t>SCHENECTADY CITY SD</t>
  </si>
  <si>
    <t>SCHENEVUS CSD</t>
  </si>
  <si>
    <t>SCHODACK CSD</t>
  </si>
  <si>
    <t>SCHOHARIE CSD</t>
  </si>
  <si>
    <t>SCHROON LAKE CSD</t>
  </si>
  <si>
    <t>SCHUYLERVILLE CSD</t>
  </si>
  <si>
    <t>SCIO CSD</t>
  </si>
  <si>
    <t>SCOTIA-GLENVILLE CSD</t>
  </si>
  <si>
    <t>SEAFORD UFSD</t>
  </si>
  <si>
    <t>SENECA FALLS CSD</t>
  </si>
  <si>
    <t>SEWANHAKA CENTRAL HS DISTRICT</t>
  </si>
  <si>
    <t>SHARON SPRINGS CSD</t>
  </si>
  <si>
    <t>SHELTER ISLAND UFSD</t>
  </si>
  <si>
    <t>SHENENDEHOWA CSD</t>
  </si>
  <si>
    <t>SHERBURNE-EARLVILLE CSD</t>
  </si>
  <si>
    <t>SHERMAN CSD</t>
  </si>
  <si>
    <t>SHERRILL CITY SD</t>
  </si>
  <si>
    <t>SHOREHAM-WADING RIVER CSD</t>
  </si>
  <si>
    <t>SIDNEY CSD</t>
  </si>
  <si>
    <t>SILVER CREEK CSD</t>
  </si>
  <si>
    <t>SKANEATELES CSD</t>
  </si>
  <si>
    <t>SMITHTOWN CSD</t>
  </si>
  <si>
    <t>SODUS CSD</t>
  </si>
  <si>
    <t>SOLVAY UFSD</t>
  </si>
  <si>
    <t>SOMERS CSD</t>
  </si>
  <si>
    <t>SOUTH COLONIE CSD</t>
  </si>
  <si>
    <t>SOUTH COUNTRY CSD</t>
  </si>
  <si>
    <t>SOUTH GLENS FALLS CSD</t>
  </si>
  <si>
    <t>SOUTH HUNTINGTON UFSD</t>
  </si>
  <si>
    <t>SOUTH JEFFERSON CSD</t>
  </si>
  <si>
    <t>SOUTH KORTRIGHT CSD</t>
  </si>
  <si>
    <t>SOUTH LEWIS CSD</t>
  </si>
  <si>
    <t>SOUTH ORANGETOWN CSD</t>
  </si>
  <si>
    <t>SOUTH SENECA CSD</t>
  </si>
  <si>
    <t>SOUTHAMPTON UFSD</t>
  </si>
  <si>
    <t>SOUTHERN CAYUGA CSD</t>
  </si>
  <si>
    <t>SOUTHOLD UFSD</t>
  </si>
  <si>
    <t>SOUTHWESTERN CSD AT JAMESTOWN</t>
  </si>
  <si>
    <t>SPACKENKILL UFSD</t>
  </si>
  <si>
    <t>SPENCERPORT CSD</t>
  </si>
  <si>
    <t>SPENCER-VAN ETTEN CSD</t>
  </si>
  <si>
    <t>SPRINGS UFSD</t>
  </si>
  <si>
    <t>SPRINGVILLE-GRIFFITH INST CSD</t>
  </si>
  <si>
    <t>ST REGIS FALLS CSD</t>
  </si>
  <si>
    <t>STAMFORD CSD</t>
  </si>
  <si>
    <t>STARPOINT CSD</t>
  </si>
  <si>
    <t>STILLWATER CSD</t>
  </si>
  <si>
    <t>STOCKBRIDGE VALLEY CSD</t>
  </si>
  <si>
    <t>SULLIVAN WEST CSD</t>
  </si>
  <si>
    <t>SUSQUEHANNA VALLEY CSD</t>
  </si>
  <si>
    <t>SWEET HOME CSD</t>
  </si>
  <si>
    <t>SYOSSET CSD</t>
  </si>
  <si>
    <t>SYRACUSE CITY SD</t>
  </si>
  <si>
    <t>TACONIC HILLS CSD</t>
  </si>
  <si>
    <t>THOUSAND ISLANDS CSD</t>
  </si>
  <si>
    <t>THREE VILLAGE CSD</t>
  </si>
  <si>
    <t>TICONDEROGA CSD</t>
  </si>
  <si>
    <t>TIOGA CSD</t>
  </si>
  <si>
    <t>TONAWANDA CITY SD</t>
  </si>
  <si>
    <t>TOWN OF WEBB UFSD</t>
  </si>
  <si>
    <t>TRI-VALLEY CSD</t>
  </si>
  <si>
    <t>TROY CITY SD</t>
  </si>
  <si>
    <t>TRUMANSBURG CSD</t>
  </si>
  <si>
    <t>TUCKAHOE COMN SD</t>
  </si>
  <si>
    <t>TUCKAHOE UFSD</t>
  </si>
  <si>
    <t>TULLY CSD</t>
  </si>
  <si>
    <t>TUPPER LAKE CSD</t>
  </si>
  <si>
    <t>TUXEDO UFSD</t>
  </si>
  <si>
    <t>UFSD-TARRYTOWNS</t>
  </si>
  <si>
    <t>UNADILLA VALLEY CSD</t>
  </si>
  <si>
    <t>UNION SPRINGS CSD</t>
  </si>
  <si>
    <t>UNIONDALE UFSD</t>
  </si>
  <si>
    <t>UNION-ENDICOTT CSD</t>
  </si>
  <si>
    <t>UTICA CITY SD</t>
  </si>
  <si>
    <t>VALHALLA UFSD</t>
  </si>
  <si>
    <t>VALLEY CSD (MONTGOMERY)</t>
  </si>
  <si>
    <t>VALLEY STREAM 13 UFSD</t>
  </si>
  <si>
    <t>VALLEY STREAM 24 UFSD</t>
  </si>
  <si>
    <t>VALLEY STREAM 30 UFSD</t>
  </si>
  <si>
    <t>VALLEY STREAM CENTRAL HS DISTRICT</t>
  </si>
  <si>
    <t>VAN HORNESVILLE-OWEN D YOUNG CSD</t>
  </si>
  <si>
    <t>VESTAL CSD</t>
  </si>
  <si>
    <t>VICTOR CSD</t>
  </si>
  <si>
    <t>VOORHEESVILLE CSD</t>
  </si>
  <si>
    <t>WAINSCOTT COMN SD</t>
  </si>
  <si>
    <t>WALLKILL CSD</t>
  </si>
  <si>
    <t>WALTON CSD</t>
  </si>
  <si>
    <t>WANTAGH UFSD</t>
  </si>
  <si>
    <t>WAPPINGERS CSD</t>
  </si>
  <si>
    <t>WARRENSBURG CSD</t>
  </si>
  <si>
    <t>WARSAW CSD</t>
  </si>
  <si>
    <t>WARWICK VALLEY CSD</t>
  </si>
  <si>
    <t>WASHINGTONVILLE CSD</t>
  </si>
  <si>
    <t>WATERFORD-HALFMOON UFSD</t>
  </si>
  <si>
    <t>WATERLOO CSD</t>
  </si>
  <si>
    <t>WATERTOWN CITY SD</t>
  </si>
  <si>
    <t>WATERVILLE CSD</t>
  </si>
  <si>
    <t>WATERVLIET CITY SD</t>
  </si>
  <si>
    <t>WATKINS GLEN CSD</t>
  </si>
  <si>
    <t>WAVERLY CSD</t>
  </si>
  <si>
    <t>WAYLAND-COHOCTON CSD</t>
  </si>
  <si>
    <t>WAYNE CSD</t>
  </si>
  <si>
    <t>WEBSTER CSD</t>
  </si>
  <si>
    <t>WEEDSPORT CSD</t>
  </si>
  <si>
    <t>WELLS CSD</t>
  </si>
  <si>
    <t>WELLSVILLE CSD</t>
  </si>
  <si>
    <t>WEST BABYLON UFSD</t>
  </si>
  <si>
    <t>WEST CANADA VALLEY CSD</t>
  </si>
  <si>
    <t>WEST GENESEE CSD</t>
  </si>
  <si>
    <t>WEST HEMPSTEAD UFSD</t>
  </si>
  <si>
    <t>WEST IRONDEQUOIT CSD</t>
  </si>
  <si>
    <t>WEST ISLIP UFSD</t>
  </si>
  <si>
    <t>WEST SENECA CSD</t>
  </si>
  <si>
    <t>WEST VALLEY CSD</t>
  </si>
  <si>
    <t>WESTBURY UFSD</t>
  </si>
  <si>
    <t>WESTFIELD CSD</t>
  </si>
  <si>
    <t>WESTHAMPTON BEACH UFSD</t>
  </si>
  <si>
    <t>WESTHILL CSD</t>
  </si>
  <si>
    <t>WESTMORELAND CSD</t>
  </si>
  <si>
    <t>WESTPORT CSD</t>
  </si>
  <si>
    <t>WHEATLAND-CHILI CSD</t>
  </si>
  <si>
    <t>WHEELERVILLE UFSD</t>
  </si>
  <si>
    <t>WHITE PLAINS CITY SD</t>
  </si>
  <si>
    <t>WHITEHALL CSD</t>
  </si>
  <si>
    <t>WHITESBORO CSD</t>
  </si>
  <si>
    <t>WHITESVILLE CSD</t>
  </si>
  <si>
    <t>WHITNEY POINT CSD</t>
  </si>
  <si>
    <t>WILLIAM FLOYD UFSD</t>
  </si>
  <si>
    <t>WILLIAMSON CSD</t>
  </si>
  <si>
    <t>WILLIAMSVILLE CSD</t>
  </si>
  <si>
    <t>WILLSBORO CSD</t>
  </si>
  <si>
    <t>WILSON CSD</t>
  </si>
  <si>
    <t>WINDHAM-ASHLAND-JEWETT CSD</t>
  </si>
  <si>
    <t>WINDSOR CSD</t>
  </si>
  <si>
    <t>WORCESTER CSD</t>
  </si>
  <si>
    <t>WYANDANCH UFSD</t>
  </si>
  <si>
    <t>WYNANTSKILL UFSD</t>
  </si>
  <si>
    <t>WYOMING CSD</t>
  </si>
  <si>
    <t>YONKERS CITY SD</t>
  </si>
  <si>
    <t>YORK CSD</t>
  </si>
  <si>
    <t>YORKSHIRE-PIONEER CSD</t>
  </si>
  <si>
    <t>YORKTOWN CSD</t>
  </si>
  <si>
    <t>* (Sum of Charter School Basic Tuition and Supplemental Basic Tuition)</t>
  </si>
  <si>
    <r>
      <t>ENROLLMENT</t>
    </r>
    <r>
      <rPr>
        <sz val="11.5"/>
        <rFont val="Calibri"/>
        <family val="2"/>
        <scheme val="minor"/>
      </rPr>
      <t xml:space="preserve"> (</t>
    </r>
    <r>
      <rPr>
        <i/>
        <sz val="11.5"/>
        <rFont val="Calibri"/>
        <family val="2"/>
        <scheme val="minor"/>
      </rPr>
      <t>Charter School</t>
    </r>
    <r>
      <rPr>
        <sz val="11.5"/>
        <rFont val="Calibri"/>
        <family val="2"/>
        <scheme val="minor"/>
      </rPr>
      <t>)</t>
    </r>
  </si>
  <si>
    <t>CHART TO STRINGS CONVERSION</t>
  </si>
  <si>
    <t>ENTER NUMBER OF SCHOOL DISTRICTS ANTICIPATED: --&gt;</t>
  </si>
  <si>
    <t>PRIMARY SENDING SCHOOL DISTRICT</t>
  </si>
  <si>
    <t>DISTRICT'S ANNUAL TOTAL OPERATING BUDGET</t>
  </si>
  <si>
    <t>SECONDARY SENDING SCHOOL DISTRICT</t>
  </si>
  <si>
    <r>
      <t xml:space="preserve">DESCRIPTION OF SOURCE FOR DISTRICT'S OPERATING BUDGET
</t>
    </r>
    <r>
      <rPr>
        <sz val="11.5"/>
        <rFont val="Calibri"/>
        <family val="2"/>
        <scheme val="minor"/>
      </rPr>
      <t>(Include web address if available)</t>
    </r>
  </si>
  <si>
    <r>
      <rPr>
        <b/>
        <sz val="11.5"/>
        <rFont val="Calibri"/>
        <family val="2"/>
        <scheme val="minor"/>
      </rPr>
      <t>←</t>
    </r>
    <r>
      <rPr>
        <sz val="11.5"/>
        <rFont val="Calibri"/>
        <family val="2"/>
        <scheme val="minor"/>
      </rPr>
      <t xml:space="preserve">This row does </t>
    </r>
    <r>
      <rPr>
        <b/>
        <sz val="11.5"/>
        <rFont val="Calibri"/>
        <family val="2"/>
        <scheme val="minor"/>
      </rPr>
      <t>Not</t>
    </r>
    <r>
      <rPr>
        <sz val="11.5"/>
        <rFont val="Calibri"/>
        <family val="2"/>
        <scheme val="minor"/>
      </rPr>
      <t xml:space="preserve"> have an Array Formula.</t>
    </r>
  </si>
  <si>
    <t>Building and Land Rent / Lease / Facility Finance Interest</t>
  </si>
  <si>
    <r>
      <t xml:space="preserve">INFORMATION COMPLETION </t>
    </r>
    <r>
      <rPr>
        <u/>
        <sz val="11.5"/>
        <rFont val="Calibri"/>
        <family val="2"/>
        <scheme val="minor"/>
      </rPr>
      <t>(tab "1) School Information"</t>
    </r>
  </si>
  <si>
    <t>Form Display Options (Based upon User-Selected First Academic Year)</t>
  </si>
  <si>
    <t>5 Year Charter Period</t>
  </si>
  <si>
    <t>User entry</t>
  </si>
  <si>
    <t>Calculated</t>
  </si>
  <si>
    <t>Pre-Opening Year Selection List</t>
  </si>
  <si>
    <t>First Academic Year Selection List</t>
  </si>
  <si>
    <r>
      <t>(Determined via formula…</t>
    </r>
    <r>
      <rPr>
        <b/>
        <i/>
        <sz val="11.5"/>
        <rFont val="Calibri"/>
        <family val="2"/>
        <scheme val="minor"/>
      </rPr>
      <t>VERIFY</t>
    </r>
    <r>
      <rPr>
        <sz val="11.5"/>
        <rFont val="Calibri"/>
        <family val="2"/>
        <scheme val="minor"/>
      </rPr>
      <t>!)</t>
    </r>
  </si>
  <si>
    <t>Districts</t>
  </si>
  <si>
    <t>Choice</t>
  </si>
  <si>
    <t>Determines Largest Enrollment over Term of Charter</t>
  </si>
  <si>
    <r>
      <t xml:space="preserve">Select grade 5 level from dropdown list </t>
    </r>
    <r>
      <rPr>
        <sz val="11.5"/>
        <rFont val="Calibri"/>
        <family val="2"/>
      </rPr>
      <t>→</t>
    </r>
  </si>
  <si>
    <r>
      <t xml:space="preserve">Select from dropdown list </t>
    </r>
    <r>
      <rPr>
        <sz val="11.5"/>
        <rFont val="Calibri"/>
        <family val="2"/>
      </rPr>
      <t>→</t>
    </r>
  </si>
  <si>
    <r>
      <t xml:space="preserve">Select from drop-down list </t>
    </r>
    <r>
      <rPr>
        <b/>
        <sz val="11.5"/>
        <rFont val="Calibri"/>
        <family val="2"/>
      </rPr>
      <t>→</t>
    </r>
  </si>
  <si>
    <t>Select from drop-down list →</t>
  </si>
  <si>
    <t>IMPORTANT NOTE:   ARRAY FORMULAS (requires special formatting/entry)</t>
  </si>
  <si>
    <r>
      <rPr>
        <b/>
        <sz val="11.5"/>
        <rFont val="Calibri"/>
        <family val="2"/>
      </rPr>
      <t>↓</t>
    </r>
    <r>
      <rPr>
        <b/>
        <sz val="11.5"/>
        <rFont val="Calibri"/>
        <family val="2"/>
        <scheme val="minor"/>
      </rPr>
      <t>ARRAY FORMULAS in Column B (</t>
    </r>
    <r>
      <rPr>
        <b/>
        <i/>
        <sz val="11.5"/>
        <rFont val="Calibri"/>
        <family val="2"/>
        <scheme val="minor"/>
      </rPr>
      <t>See note above</t>
    </r>
    <r>
      <rPr>
        <b/>
        <sz val="11.5"/>
        <rFont val="Calibri"/>
        <family val="2"/>
        <scheme val="minor"/>
      </rPr>
      <t>!)</t>
    </r>
  </si>
  <si>
    <t>These array formulas must be updated if updating of the "Funding By District" table changes the number of districts.</t>
  </si>
  <si>
    <t>Used to create dropdown list of districts on tab 2) Enrollment Chart, and allows a district to be selected 1 time only.</t>
  </si>
  <si>
    <r>
      <t xml:space="preserve">1) Select entire </t>
    </r>
    <r>
      <rPr>
        <i/>
        <sz val="11.5"/>
        <rFont val="Calibri"/>
        <family val="2"/>
        <scheme val="minor"/>
      </rPr>
      <t>Array Formula</t>
    </r>
    <r>
      <rPr>
        <i/>
        <u val="singleAccounting"/>
        <sz val="11.5"/>
        <rFont val="Calibri"/>
        <family val="2"/>
        <scheme val="minor"/>
      </rPr>
      <t xml:space="preserve"> Range</t>
    </r>
    <r>
      <rPr>
        <sz val="11.5"/>
        <rFont val="Calibri"/>
        <family val="2"/>
        <scheme val="minor"/>
      </rPr>
      <t xml:space="preserve"> in Column B (# of rows = # of Districts in table)</t>
    </r>
  </si>
  <si>
    <t>2) Press F2 to edit formula (when adding/deleting school district rows)</t>
  </si>
  <si>
    <t>5) Copy "Helper" formulas in Row C "Rows" to match the number of array formulas to in Column B "NonSelectedSchools."</t>
  </si>
  <si>
    <t>http://www.contextures.com/xlDataVal03.html</t>
  </si>
  <si>
    <t>See Website for technique:</t>
  </si>
  <si>
    <t>enter name</t>
  </si>
  <si>
    <t>enter title</t>
  </si>
  <si>
    <t>enter email address</t>
  </si>
  <si>
    <t>enter phone number</t>
  </si>
  <si>
    <t>GENERAL INSTRUCTIONS FOR SCHOOL CHARTER RENEWAL
BUDGETS AND CASH FLOWS</t>
  </si>
  <si>
    <t>SCHOOL CHARTER RENEWAL
Budget &amp; Cash Flow Template</t>
  </si>
  <si>
    <t>First Year of Renewed Charter:</t>
  </si>
  <si>
    <r>
      <rPr>
        <b/>
        <i/>
        <sz val="11.5"/>
        <rFont val="Calibri"/>
        <family val="2"/>
        <scheme val="minor"/>
      </rPr>
      <t>*NOTE:</t>
    </r>
    <r>
      <rPr>
        <sz val="11.5"/>
        <rFont val="Calibri"/>
        <family val="2"/>
        <scheme val="minor"/>
      </rPr>
      <t xml:space="preserve"> </t>
    </r>
    <r>
      <rPr>
        <i/>
        <sz val="11.5"/>
        <rFont val="Calibri"/>
        <family val="2"/>
        <scheme val="minor"/>
      </rPr>
      <t>Projected Five Year Budget on this tab should be
 presume a five year charter renewal.</t>
    </r>
  </si>
  <si>
    <t>Please enter "SCHOOL NAME" on tab "1) School Information"</t>
  </si>
  <si>
    <t>Example - Add Back Depreciation</t>
  </si>
  <si>
    <t>Example - Subtract Property and Equipment Expenditures</t>
  </si>
  <si>
    <t>Example - Add Expected Proceeds from a Loan or Line of Credit</t>
  </si>
  <si>
    <r>
      <rPr>
        <b/>
        <i/>
        <sz val="11.5"/>
        <rFont val="Calibri"/>
        <family val="2"/>
        <scheme val="minor"/>
      </rPr>
      <t>NOTE:</t>
    </r>
    <r>
      <rPr>
        <i/>
        <sz val="11.5"/>
        <rFont val="Calibri"/>
        <family val="2"/>
        <scheme val="minor"/>
      </rPr>
      <t xml:space="preserve"> For all 5-Years of FTE/Staffing detail please see tab:
"3) Staffing Plan"</t>
    </r>
  </si>
  <si>
    <t>4) 5 YR Budget &amp; Cash Flow Adj</t>
  </si>
  <si>
    <t>- Enter school name, contact information and renewal year for proposed 5 year budget &amp; cashflow projections.</t>
  </si>
  <si>
    <t>- Enter Budget information for Years 1-5 including Per Pupil Rate increase percentages and Revenue and Expense projections.</t>
  </si>
  <si>
    <t>Charter Term Year 1 Positions</t>
  </si>
  <si>
    <t>Age Range</t>
  </si>
  <si>
    <t>Ungraded</t>
  </si>
  <si>
    <t>Total Ungraded Enrollment</t>
  </si>
  <si>
    <t>UG</t>
  </si>
  <si>
    <t>Final 2016-17 Basic Tuition*</t>
  </si>
  <si>
    <t>SCHOOL</t>
  </si>
  <si>
    <t>CONTACT INFORMATION</t>
  </si>
  <si>
    <t>RENEWAL PERIOD</t>
  </si>
  <si>
    <t>Name:</t>
  </si>
  <si>
    <t>Select from dropdown list →</t>
  </si>
  <si>
    <t>SCHOOLS</t>
  </si>
  <si>
    <t>Academy Charter School, The</t>
  </si>
  <si>
    <t>Academy of the City Charter School</t>
  </si>
  <si>
    <t>Achievement First Apollo Charter School</t>
  </si>
  <si>
    <t>Achievement First Aspire Charter School</t>
  </si>
  <si>
    <t>Achievement First Brownsville Charter School</t>
  </si>
  <si>
    <t>Achievement First Bushwick Charter School</t>
  </si>
  <si>
    <t>Achievement First Crown Heights Charter School</t>
  </si>
  <si>
    <t>Achievement First East New York Charter School</t>
  </si>
  <si>
    <t>Achievement First Endeavor Charter School</t>
  </si>
  <si>
    <t>Achievement First Linden Charter School</t>
  </si>
  <si>
    <t>Achievement First North Brooklyn Preparatory Charter School</t>
  </si>
  <si>
    <t>Achievement First Voyager Charter School</t>
  </si>
  <si>
    <t>Albany Community Charter School</t>
  </si>
  <si>
    <t>Albany Leadership Charter High School for Girls</t>
  </si>
  <si>
    <t>Amber Charter School</t>
  </si>
  <si>
    <t>Amber Charter School II</t>
  </si>
  <si>
    <t>Atmosphere Academy Public Charter School</t>
  </si>
  <si>
    <t>Bedford Stuyvesant Collegiate Charter School</t>
  </si>
  <si>
    <t>Beginning with Children Charter School II</t>
  </si>
  <si>
    <t>Boys Preparatory Charter School of New York</t>
  </si>
  <si>
    <t>Bronx Charter School for Better Learning</t>
  </si>
  <si>
    <t>Bronx Charter School for Better Learning II</t>
  </si>
  <si>
    <t>Bronx Charter School for Excellence</t>
  </si>
  <si>
    <t>Bronx Charter School for Excellence 2</t>
  </si>
  <si>
    <t>Bronx Preparatory Charter School</t>
  </si>
  <si>
    <t>Brooklyn Ascend Charter School</t>
  </si>
  <si>
    <t>Brooklyn Dreams Charter School</t>
  </si>
  <si>
    <t>Brooklyn East Collegiate Charter School</t>
  </si>
  <si>
    <t>Brooklyn Excelsior Charter School</t>
  </si>
  <si>
    <t>Brooklyn Prospect Charter School</t>
  </si>
  <si>
    <t>Brooklyn Prospect Charter School - Downtown</t>
  </si>
  <si>
    <t>Broome Street Academy Charter High School</t>
  </si>
  <si>
    <t>Brownsville Ascend Charter School</t>
  </si>
  <si>
    <t>Brownsville Collegiate Charter School</t>
  </si>
  <si>
    <t>Buffalo United Charter School</t>
  </si>
  <si>
    <t>Bushwick Ascend Charter School</t>
  </si>
  <si>
    <t>Canarsie Ascend Charter School</t>
  </si>
  <si>
    <t>Central Brooklyn Ascend Charter School</t>
  </si>
  <si>
    <t>Central Queens Academy Charter School</t>
  </si>
  <si>
    <t>Children's Aid College Prep Charter School</t>
  </si>
  <si>
    <t>Citizens of the World Charter School New York - Crown Heights</t>
  </si>
  <si>
    <t>Citizens of the World New York Charter School - Williamsburg</t>
  </si>
  <si>
    <t>Community Partnership Charter School</t>
  </si>
  <si>
    <t>East Harlem Scholars Academy Charter School</t>
  </si>
  <si>
    <t>East Harlem Scholars Academy Charter School II</t>
  </si>
  <si>
    <t>Eugenio Maria de Hostos Charter School</t>
  </si>
  <si>
    <t>Excellence Boys Charter School of Bedford Stuyvesant</t>
  </si>
  <si>
    <t>Excellence Girls Charter School</t>
  </si>
  <si>
    <t>Explore Charter School</t>
  </si>
  <si>
    <t>Explore Empower Charter School</t>
  </si>
  <si>
    <t>Explore Enrich Charter School</t>
  </si>
  <si>
    <t>Explore Envision Charter School</t>
  </si>
  <si>
    <t>Explore Exceed Charter School</t>
  </si>
  <si>
    <t>Explore Excel Charter School</t>
  </si>
  <si>
    <t>Family Life Academy Charter School</t>
  </si>
  <si>
    <t>Family Life Academy Charter School II</t>
  </si>
  <si>
    <t>Family Life Academy Charter School III</t>
  </si>
  <si>
    <t>Finn Academy: An Elmira Charter School</t>
  </si>
  <si>
    <t>Girls Preparatory Charter School of New York</t>
  </si>
  <si>
    <t>Girls Preparatory Charter School of the Bronx</t>
  </si>
  <si>
    <t>Grand Concourse Academy Charter School</t>
  </si>
  <si>
    <t>Green Tech High Charter School</t>
  </si>
  <si>
    <t>Harbor Science and Arts Charter School</t>
  </si>
  <si>
    <t>Harlem Link Charter School</t>
  </si>
  <si>
    <t>Harlem Prep Charter School</t>
  </si>
  <si>
    <t>Harlem Village Academy Charter School</t>
  </si>
  <si>
    <t>Harlem Village Academy Leadership Charter School</t>
  </si>
  <si>
    <t>Heketi Community Charter School</t>
  </si>
  <si>
    <t>Henry Johnson Charter School</t>
  </si>
  <si>
    <t>Icahn Charter School 1</t>
  </si>
  <si>
    <t>Icahn Charter School 2</t>
  </si>
  <si>
    <t>Icahn Charter School 3</t>
  </si>
  <si>
    <t>Icahn Charter School 4</t>
  </si>
  <si>
    <t>Icahn Charter School 5</t>
  </si>
  <si>
    <t>Icahn Charter School 6</t>
  </si>
  <si>
    <t>Icahn Charter School 7</t>
  </si>
  <si>
    <t>International Charter School of New York, The</t>
  </si>
  <si>
    <t>Invictus Preparatory Charter School</t>
  </si>
  <si>
    <t>King Center Charter School</t>
  </si>
  <si>
    <t>Kings Collegiate Charter School</t>
  </si>
  <si>
    <t>KIPP Tech Valley Charter School</t>
  </si>
  <si>
    <t>Leadership Preparatory Bedford Stuyvesant Charter School</t>
  </si>
  <si>
    <t>Leadership Preparatory Brownsville Charter School</t>
  </si>
  <si>
    <t>Leadership Preparatory Canarsie Charter School</t>
  </si>
  <si>
    <t>Leadership Preparatory Ocean Hill Charter School</t>
  </si>
  <si>
    <t>Manhattan Charter School</t>
  </si>
  <si>
    <t>Manhattan Charter School II</t>
  </si>
  <si>
    <t>Merrick Academy - Queens Public Charter School</t>
  </si>
  <si>
    <t>Middle Village Preparatory Charter School</t>
  </si>
  <si>
    <t>New Hope Academy Charter School</t>
  </si>
  <si>
    <t>New Roots Charter School</t>
  </si>
  <si>
    <t>New Visions Charter High School for Advanced Math and Science</t>
  </si>
  <si>
    <t>New Visions Charter High School for the Humanities</t>
  </si>
  <si>
    <t>New World Preparatory Charter School</t>
  </si>
  <si>
    <t>New York City Charter School of the Arts</t>
  </si>
  <si>
    <t>Ocean Hill Collegiate Charter School</t>
  </si>
  <si>
    <t>Oracle Charter School</t>
  </si>
  <si>
    <t>Our World Neighborhood Charter School</t>
  </si>
  <si>
    <t>PUC Achieve Charter School</t>
  </si>
  <si>
    <t>ROADS Charter School I</t>
  </si>
  <si>
    <t>ROADS Charter School II</t>
  </si>
  <si>
    <t>Rochester Preparatory Charter School 3</t>
  </si>
  <si>
    <t>Roosevelt Children's Academy Charter School</t>
  </si>
  <si>
    <t>Sisulu-Walker Charter School of Harlem</t>
  </si>
  <si>
    <t>South Buffalo Charter School</t>
  </si>
  <si>
    <t>Storefront Academy Charter School</t>
  </si>
  <si>
    <t>Success Academy Charter School - Bed Stuy 1</t>
  </si>
  <si>
    <t>Success Academy Charter School - Bed Stuy 2</t>
  </si>
  <si>
    <t>Success Academy Charter School - Bed Stuy 3</t>
  </si>
  <si>
    <t>Success Academy Charter School - Bensonhurst</t>
  </si>
  <si>
    <t>Success Academy Charter School - Bergen Beach</t>
  </si>
  <si>
    <t>Success Academy Charter School - Bronx 1</t>
  </si>
  <si>
    <t>Success Academy Charter School - Bronx 2</t>
  </si>
  <si>
    <t>Success Academy Charter School - Bronx 3</t>
  </si>
  <si>
    <t>Success Academy Charter School - Bronx 4</t>
  </si>
  <si>
    <t>Success Academy Charter School - Bushwick</t>
  </si>
  <si>
    <t>Success Academy Charter School - Cobble Hill</t>
  </si>
  <si>
    <t>Success Academy Charter School - Crown Heights</t>
  </si>
  <si>
    <t>Success Academy Charter School - Far Rockaway</t>
  </si>
  <si>
    <t>Success Academy Charter School - Flatbush</t>
  </si>
  <si>
    <t>Success Academy Charter School - Fort Greene</t>
  </si>
  <si>
    <t>Success Academy Charter School - Harlem 1</t>
  </si>
  <si>
    <t>Success Academy Charter School - Harlem 2</t>
  </si>
  <si>
    <t>Success Academy Charter School - Harlem 3</t>
  </si>
  <si>
    <t>Success Academy Charter School - Harlem 4</t>
  </si>
  <si>
    <t>Success Academy Charter School - Harlem 5</t>
  </si>
  <si>
    <t>Success Academy Charter School - Hell's Kitchen</t>
  </si>
  <si>
    <t>Success Academy Charter School - Prospect Heights</t>
  </si>
  <si>
    <t>Success Academy Charter School - Rosedale</t>
  </si>
  <si>
    <t>Success Academy Charter School - South Jamaica</t>
  </si>
  <si>
    <t>Success Academy Charter School - Springfield Gardens</t>
  </si>
  <si>
    <t>Success Academy Charter School - Union Square</t>
  </si>
  <si>
    <t>Success Academy Charter School - Upper West</t>
  </si>
  <si>
    <t>Success Academy Charter School - Washington Heights</t>
  </si>
  <si>
    <t>Success Academy Charter School - Williamsburg</t>
  </si>
  <si>
    <t>Tapestry Charter School</t>
  </si>
  <si>
    <t>Tech International Charter School</t>
  </si>
  <si>
    <t>True North Rochester Preparatory Charter School</t>
  </si>
  <si>
    <t>True North Rochester Preparatory Charter School - West Campus</t>
  </si>
  <si>
    <t>True North Troy Preparatory Charter School</t>
  </si>
  <si>
    <t>UFT Charter School</t>
  </si>
  <si>
    <t>University Prep Charter High School</t>
  </si>
  <si>
    <t>University Preparatory Charter School for Young Men</t>
  </si>
  <si>
    <t>Williamsburg Collegiate Charter School</t>
  </si>
  <si>
    <t>- Enter staffing plan FTE information on this tab to be automatically populated throughout workbook.</t>
  </si>
  <si>
    <t>Ver. 160715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</si>
</sst>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#,##0.00;[Red]\(#,##0.00\)"/>
    <numFmt numFmtId="166" formatCode="0_);\(0\)"/>
    <numFmt numFmtId="167" formatCode="_(* #,##0.00_);_(* \(#,##0.00\);_(* &quot;-&quot;_);_(@_)"/>
    <numFmt numFmtId="168" formatCode="##,###"/>
    <numFmt numFmtId="169" formatCode="0.0"/>
    <numFmt numFmtId="170" formatCode="_(&quot;$&quot;* #,##0_);_(&quot;$&quot;* \(#,##0\);_(&quot;$&quot;* &quot;-&quot;??_);_(@_)"/>
    <numFmt numFmtId="171" formatCode="mm/dd/yy"/>
    <numFmt numFmtId="172" formatCode="0_);[Red]\(0\)"/>
    <numFmt numFmtId="173" formatCode="_(* #,##0.00_);_(* \(#,##0.00\);_(* \-??_);_(@_)"/>
    <numFmt numFmtId="174" formatCode="[&lt;=9999999]###\-####;\(###\)\ ###\-####"/>
    <numFmt numFmtId="175" formatCode="_(* #,##0_);_(* \(#,##0\);_(* &quot;-&quot;??_);_(@_)"/>
  </numFmts>
  <fonts count="106">
    <font>
      <sz val="10"/>
      <name val="Arial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Courier New"/>
      <family val="3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sz val="8"/>
      <color indexed="12"/>
      <name val="Arial"/>
      <family val="2"/>
    </font>
    <font>
      <sz val="8"/>
      <color indexed="8"/>
      <name val="Wingdings"/>
      <charset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Verdana"/>
      <family val="2"/>
    </font>
    <font>
      <sz val="10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Arial"/>
      <family val="2"/>
    </font>
    <font>
      <sz val="10"/>
      <name val="Verdana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0"/>
      <color theme="11"/>
      <name val="Arial"/>
      <family val="2"/>
    </font>
    <font>
      <u/>
      <sz val="12"/>
      <color indexed="12"/>
      <name val="Calibri"/>
      <family val="2"/>
    </font>
    <font>
      <sz val="8"/>
      <name val="Calibri"/>
      <family val="2"/>
      <scheme val="minor"/>
    </font>
    <font>
      <sz val="11.5"/>
      <name val="Calibri"/>
      <family val="2"/>
      <scheme val="minor"/>
    </font>
    <font>
      <b/>
      <sz val="14"/>
      <name val="Calibri"/>
      <family val="2"/>
      <scheme val="minor"/>
    </font>
    <font>
      <b/>
      <sz val="11.5"/>
      <name val="Calibri"/>
      <family val="2"/>
      <scheme val="minor"/>
    </font>
    <font>
      <i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i/>
      <sz val="11.5"/>
      <name val="Calibri"/>
      <family val="2"/>
      <scheme val="minor"/>
    </font>
    <font>
      <sz val="11.5"/>
      <color theme="0"/>
      <name val="Calibri"/>
      <family val="2"/>
      <scheme val="minor"/>
    </font>
    <font>
      <b/>
      <sz val="11.5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11.5"/>
      <color theme="1"/>
      <name val="Calibri"/>
      <family val="2"/>
      <scheme val="minor"/>
    </font>
    <font>
      <u/>
      <sz val="11.5"/>
      <name val="Calibri"/>
      <family val="2"/>
      <scheme val="minor"/>
    </font>
    <font>
      <b/>
      <u/>
      <sz val="11.5"/>
      <name val="Calibri"/>
      <family val="2"/>
      <scheme val="minor"/>
    </font>
    <font>
      <i/>
      <sz val="11.5"/>
      <name val="Calibri"/>
      <family val="2"/>
      <scheme val="minor"/>
    </font>
    <font>
      <b/>
      <sz val="11.5"/>
      <color indexed="9"/>
      <name val="Calibri"/>
      <family val="2"/>
      <scheme val="minor"/>
    </font>
    <font>
      <u/>
      <sz val="11.5"/>
      <color theme="10"/>
      <name val="Calibri"/>
      <family val="2"/>
      <scheme val="minor"/>
    </font>
    <font>
      <u val="singleAccounting"/>
      <sz val="11.5"/>
      <name val="Calibri"/>
      <family val="2"/>
      <scheme val="minor"/>
    </font>
    <font>
      <b/>
      <u val="singleAccounting"/>
      <sz val="11.5"/>
      <name val="Calibri"/>
      <family val="2"/>
      <scheme val="minor"/>
    </font>
    <font>
      <sz val="11.5"/>
      <color indexed="8"/>
      <name val="Calibri"/>
      <family val="2"/>
      <scheme val="minor"/>
    </font>
    <font>
      <b/>
      <sz val="11.5"/>
      <color indexed="8"/>
      <name val="Calibri"/>
      <family val="2"/>
      <scheme val="minor"/>
    </font>
    <font>
      <sz val="14"/>
      <name val="Calibri"/>
      <family val="2"/>
      <scheme val="minor"/>
    </font>
    <font>
      <sz val="11.5"/>
      <color theme="1"/>
      <name val="Calibri"/>
      <family val="2"/>
      <scheme val="minor"/>
    </font>
    <font>
      <b/>
      <i/>
      <sz val="11.5"/>
      <color theme="1"/>
      <name val="Calibri"/>
      <family val="2"/>
      <scheme val="minor"/>
    </font>
    <font>
      <i/>
      <u/>
      <sz val="11.5"/>
      <color rgb="FFFF0000"/>
      <name val="Calibri"/>
      <family val="2"/>
      <scheme val="minor"/>
    </font>
    <font>
      <b/>
      <i/>
      <sz val="10"/>
      <name val="Arial"/>
      <family val="2"/>
    </font>
    <font>
      <sz val="11.5"/>
      <name val="Calibri"/>
      <family val="2"/>
    </font>
    <font>
      <i/>
      <sz val="10"/>
      <name val="Arial"/>
      <family val="2"/>
    </font>
    <font>
      <b/>
      <sz val="11.5"/>
      <name val="Calibri"/>
      <family val="2"/>
    </font>
    <font>
      <i/>
      <u val="singleAccounting"/>
      <sz val="11.5"/>
      <name val="Calibri"/>
      <family val="2"/>
      <scheme val="minor"/>
    </font>
    <font>
      <u/>
      <sz val="11.5"/>
      <color theme="10"/>
      <name val="Arial"/>
      <family val="2"/>
    </font>
    <font>
      <b/>
      <sz val="11.5"/>
      <color theme="1"/>
      <name val="Calibri"/>
      <family val="2"/>
    </font>
  </fonts>
  <fills count="6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solid">
        <fgColor indexed="6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21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auto="1"/>
      </patternFill>
    </fill>
    <fill>
      <patternFill patternType="solid">
        <fgColor theme="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</fills>
  <borders count="1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ck">
        <color indexed="23"/>
      </top>
      <bottom/>
      <diagonal/>
    </border>
    <border>
      <left style="thick">
        <color indexed="23"/>
      </left>
      <right/>
      <top/>
      <bottom/>
      <diagonal/>
    </border>
    <border>
      <left style="thick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ck">
        <color indexed="23"/>
      </left>
      <right style="thin">
        <color indexed="22"/>
      </right>
      <top/>
      <bottom style="thick">
        <color indexed="23"/>
      </bottom>
      <diagonal/>
    </border>
    <border>
      <left/>
      <right/>
      <top/>
      <bottom style="thick">
        <color indexed="23"/>
      </bottom>
      <diagonal/>
    </border>
    <border>
      <left style="thin">
        <color indexed="22"/>
      </left>
      <right/>
      <top/>
      <bottom style="thick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ck">
        <color indexed="23"/>
      </left>
      <right/>
      <top style="thick">
        <color indexed="23"/>
      </top>
      <bottom/>
      <diagonal/>
    </border>
    <border>
      <left style="thin">
        <color indexed="23"/>
      </left>
      <right/>
      <top style="thin">
        <color indexed="55"/>
      </top>
      <bottom style="thin">
        <color indexed="55"/>
      </bottom>
      <diagonal/>
    </border>
    <border>
      <left style="thin">
        <color indexed="23"/>
      </left>
      <right/>
      <top style="thin">
        <color indexed="55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ck">
        <color indexed="23"/>
      </bottom>
      <diagonal/>
    </border>
    <border>
      <left style="thin">
        <color indexed="55"/>
      </left>
      <right/>
      <top/>
      <bottom/>
      <diagonal/>
    </border>
    <border>
      <left style="thick">
        <color indexed="23"/>
      </left>
      <right/>
      <top/>
      <bottom style="thick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55"/>
      </bottom>
      <diagonal/>
    </border>
    <border>
      <left style="thin">
        <color indexed="55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23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/>
      <right/>
      <top style="medium">
        <color indexed="23"/>
      </top>
      <bottom/>
      <diagonal/>
    </border>
    <border>
      <left/>
      <right style="thin">
        <color indexed="23"/>
      </right>
      <top style="medium">
        <color indexed="23"/>
      </top>
      <bottom/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/>
      <top/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 style="medium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55"/>
      </bottom>
      <diagonal/>
    </border>
    <border>
      <left style="thin">
        <color indexed="23"/>
      </left>
      <right style="thin">
        <color indexed="55"/>
      </right>
      <top style="thin">
        <color indexed="23"/>
      </top>
      <bottom style="thin">
        <color indexed="55"/>
      </bottom>
      <diagonal/>
    </border>
    <border>
      <left style="thin">
        <color indexed="23"/>
      </left>
      <right style="thin">
        <color indexed="55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 style="thin">
        <color indexed="55"/>
      </bottom>
      <diagonal/>
    </border>
    <border>
      <left style="thin">
        <color indexed="23"/>
      </left>
      <right/>
      <top style="thin">
        <color indexed="55"/>
      </top>
      <bottom/>
      <diagonal/>
    </border>
    <border>
      <left style="thin">
        <color indexed="23"/>
      </left>
      <right/>
      <top style="thin">
        <color indexed="55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thin">
        <color auto="1"/>
      </top>
      <bottom style="thin">
        <color auto="1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thick">
        <color indexed="23"/>
      </top>
      <bottom/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51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0" fontId="25" fillId="22" borderId="0">
      <alignment horizontal="left"/>
    </xf>
    <xf numFmtId="0" fontId="26" fillId="22" borderId="0">
      <alignment horizontal="right"/>
    </xf>
    <xf numFmtId="0" fontId="6" fillId="23" borderId="0">
      <alignment horizontal="center"/>
    </xf>
    <xf numFmtId="0" fontId="26" fillId="22" borderId="0">
      <alignment horizontal="right"/>
    </xf>
    <xf numFmtId="0" fontId="27" fillId="23" borderId="0">
      <alignment horizontal="left"/>
    </xf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1" applyNumberFormat="0" applyAlignment="0" applyProtection="0"/>
    <xf numFmtId="0" fontId="25" fillId="22" borderId="0">
      <alignment horizontal="left"/>
    </xf>
    <xf numFmtId="0" fontId="28" fillId="23" borderId="0">
      <alignment horizontal="left"/>
    </xf>
    <xf numFmtId="0" fontId="19" fillId="0" borderId="6" applyNumberFormat="0" applyFill="0" applyAlignment="0" applyProtection="0"/>
    <xf numFmtId="0" fontId="20" fillId="24" borderId="0" applyNumberFormat="0" applyBorder="0" applyAlignment="0" applyProtection="0"/>
    <xf numFmtId="0" fontId="29" fillId="0" borderId="0"/>
    <xf numFmtId="0" fontId="38" fillId="0" borderId="0"/>
    <xf numFmtId="0" fontId="8" fillId="25" borderId="7" applyNumberFormat="0" applyFont="0" applyAlignment="0" applyProtection="0"/>
    <xf numFmtId="0" fontId="21" fillId="20" borderId="8" applyNumberFormat="0" applyAlignment="0" applyProtection="0"/>
    <xf numFmtId="165" fontId="30" fillId="23" borderId="0">
      <alignment horizontal="right"/>
    </xf>
    <xf numFmtId="0" fontId="31" fillId="26" borderId="0">
      <alignment horizontal="center"/>
    </xf>
    <xf numFmtId="0" fontId="25" fillId="27" borderId="0"/>
    <xf numFmtId="0" fontId="32" fillId="23" borderId="0" applyBorder="0">
      <alignment horizontal="centerContinuous"/>
    </xf>
    <xf numFmtId="0" fontId="33" fillId="27" borderId="0" applyBorder="0">
      <alignment horizontal="centerContinuous"/>
    </xf>
    <xf numFmtId="0" fontId="28" fillId="24" borderId="0">
      <alignment horizontal="center"/>
    </xf>
    <xf numFmtId="49" fontId="5" fillId="23" borderId="0">
      <alignment horizontal="center"/>
    </xf>
    <xf numFmtId="0" fontId="26" fillId="22" borderId="0">
      <alignment horizontal="center"/>
    </xf>
    <xf numFmtId="0" fontId="26" fillId="22" borderId="0">
      <alignment horizontal="centerContinuous"/>
    </xf>
    <xf numFmtId="0" fontId="7" fillId="23" borderId="0">
      <alignment horizontal="left"/>
    </xf>
    <xf numFmtId="49" fontId="7" fillId="23" borderId="0">
      <alignment horizontal="center"/>
    </xf>
    <xf numFmtId="0" fontId="25" fillId="22" borderId="0">
      <alignment horizontal="left"/>
    </xf>
    <xf numFmtId="49" fontId="7" fillId="23" borderId="0">
      <alignment horizontal="left"/>
    </xf>
    <xf numFmtId="0" fontId="25" fillId="22" borderId="0">
      <alignment horizontal="centerContinuous"/>
    </xf>
    <xf numFmtId="0" fontId="25" fillId="22" borderId="0">
      <alignment horizontal="right"/>
    </xf>
    <xf numFmtId="49" fontId="28" fillId="23" borderId="0">
      <alignment horizontal="left"/>
    </xf>
    <xf numFmtId="0" fontId="26" fillId="22" borderId="0">
      <alignment horizontal="right"/>
    </xf>
    <xf numFmtId="0" fontId="7" fillId="7" borderId="0">
      <alignment horizontal="center"/>
    </xf>
    <xf numFmtId="0" fontId="34" fillId="7" borderId="0">
      <alignment horizontal="center"/>
    </xf>
    <xf numFmtId="0" fontId="39" fillId="0" borderId="0" applyNumberFormat="0" applyBorder="0" applyAlignment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35" fillId="23" borderId="0">
      <alignment horizontal="center"/>
    </xf>
    <xf numFmtId="0" fontId="24" fillId="0" borderId="0" applyNumberFormat="0" applyFill="0" applyBorder="0" applyAlignment="0" applyProtection="0"/>
    <xf numFmtId="0" fontId="43" fillId="0" borderId="0"/>
    <xf numFmtId="43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0" fontId="29" fillId="0" borderId="0"/>
    <xf numFmtId="168" fontId="25" fillId="31" borderId="0">
      <alignment vertical="center"/>
    </xf>
    <xf numFmtId="0" fontId="42" fillId="0" borderId="0">
      <alignment vertical="center"/>
    </xf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44" fillId="31" borderId="0">
      <alignment horizontal="center" vertical="center"/>
    </xf>
    <xf numFmtId="0" fontId="29" fillId="0" borderId="0"/>
    <xf numFmtId="0" fontId="29" fillId="0" borderId="0"/>
    <xf numFmtId="0" fontId="45" fillId="0" borderId="0"/>
    <xf numFmtId="0" fontId="29" fillId="0" borderId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44" fillId="31" borderId="0"/>
    <xf numFmtId="41" fontId="45" fillId="0" borderId="0">
      <alignment horizontal="right" vertical="center"/>
    </xf>
    <xf numFmtId="168" fontId="45" fillId="0" borderId="0">
      <alignment horizontal="left" vertical="center" indent="1"/>
    </xf>
    <xf numFmtId="9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47" fillId="0" borderId="0"/>
    <xf numFmtId="0" fontId="38" fillId="0" borderId="0"/>
    <xf numFmtId="9" fontId="4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33" borderId="0" applyNumberFormat="0" applyBorder="0" applyAlignment="0" applyProtection="0"/>
    <xf numFmtId="0" fontId="8" fillId="3" borderId="0" applyNumberFormat="0" applyBorder="0" applyAlignment="0" applyProtection="0"/>
    <xf numFmtId="0" fontId="8" fillId="34" borderId="0" applyNumberFormat="0" applyBorder="0" applyAlignment="0" applyProtection="0"/>
    <xf numFmtId="0" fontId="8" fillId="4" borderId="0" applyNumberFormat="0" applyBorder="0" applyAlignment="0" applyProtection="0"/>
    <xf numFmtId="0" fontId="8" fillId="35" borderId="0" applyNumberFormat="0" applyBorder="0" applyAlignment="0" applyProtection="0"/>
    <xf numFmtId="0" fontId="8" fillId="5" borderId="0" applyNumberFormat="0" applyBorder="0" applyAlignment="0" applyProtection="0"/>
    <xf numFmtId="0" fontId="8" fillId="36" borderId="0" applyNumberFormat="0" applyBorder="0" applyAlignment="0" applyProtection="0"/>
    <xf numFmtId="0" fontId="8" fillId="6" borderId="0" applyNumberFormat="0" applyBorder="0" applyAlignment="0" applyProtection="0"/>
    <xf numFmtId="0" fontId="8" fillId="37" borderId="0" applyNumberFormat="0" applyBorder="0" applyAlignment="0" applyProtection="0"/>
    <xf numFmtId="0" fontId="8" fillId="7" borderId="0" applyNumberFormat="0" applyBorder="0" applyAlignment="0" applyProtection="0"/>
    <xf numFmtId="0" fontId="8" fillId="38" borderId="0" applyNumberFormat="0" applyBorder="0" applyAlignment="0" applyProtection="0"/>
    <xf numFmtId="0" fontId="48" fillId="2" borderId="0" applyNumberFormat="0" applyBorder="0" applyAlignment="0" applyProtection="0"/>
    <xf numFmtId="0" fontId="48" fillId="3" borderId="0" applyNumberFormat="0" applyBorder="0" applyAlignment="0" applyProtection="0"/>
    <xf numFmtId="0" fontId="48" fillId="4" borderId="0" applyNumberFormat="0" applyBorder="0" applyAlignment="0" applyProtection="0"/>
    <xf numFmtId="0" fontId="48" fillId="5" borderId="0" applyNumberFormat="0" applyBorder="0" applyAlignment="0" applyProtection="0"/>
    <xf numFmtId="0" fontId="48" fillId="6" borderId="0" applyNumberFormat="0" applyBorder="0" applyAlignment="0" applyProtection="0"/>
    <xf numFmtId="0" fontId="4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39" borderId="0" applyNumberFormat="0" applyBorder="0" applyAlignment="0" applyProtection="0"/>
    <xf numFmtId="0" fontId="8" fillId="9" borderId="0" applyNumberFormat="0" applyBorder="0" applyAlignment="0" applyProtection="0"/>
    <xf numFmtId="0" fontId="8" fillId="40" borderId="0" applyNumberFormat="0" applyBorder="0" applyAlignment="0" applyProtection="0"/>
    <xf numFmtId="0" fontId="8" fillId="10" borderId="0" applyNumberFormat="0" applyBorder="0" applyAlignment="0" applyProtection="0"/>
    <xf numFmtId="0" fontId="8" fillId="41" borderId="0" applyNumberFormat="0" applyBorder="0" applyAlignment="0" applyProtection="0"/>
    <xf numFmtId="0" fontId="8" fillId="5" borderId="0" applyNumberFormat="0" applyBorder="0" applyAlignment="0" applyProtection="0"/>
    <xf numFmtId="0" fontId="8" fillId="36" borderId="0" applyNumberFormat="0" applyBorder="0" applyAlignment="0" applyProtection="0"/>
    <xf numFmtId="0" fontId="8" fillId="8" borderId="0" applyNumberFormat="0" applyBorder="0" applyAlignment="0" applyProtection="0"/>
    <xf numFmtId="0" fontId="8" fillId="39" borderId="0" applyNumberFormat="0" applyBorder="0" applyAlignment="0" applyProtection="0"/>
    <xf numFmtId="0" fontId="8" fillId="11" borderId="0" applyNumberFormat="0" applyBorder="0" applyAlignment="0" applyProtection="0"/>
    <xf numFmtId="0" fontId="8" fillId="42" borderId="0" applyNumberFormat="0" applyBorder="0" applyAlignment="0" applyProtection="0"/>
    <xf numFmtId="0" fontId="48" fillId="8" borderId="0" applyNumberFormat="0" applyBorder="0" applyAlignment="0" applyProtection="0"/>
    <xf numFmtId="0" fontId="48" fillId="9" borderId="0" applyNumberFormat="0" applyBorder="0" applyAlignment="0" applyProtection="0"/>
    <xf numFmtId="0" fontId="48" fillId="10" borderId="0" applyNumberFormat="0" applyBorder="0" applyAlignment="0" applyProtection="0"/>
    <xf numFmtId="0" fontId="48" fillId="5" borderId="0" applyNumberFormat="0" applyBorder="0" applyAlignment="0" applyProtection="0"/>
    <xf numFmtId="0" fontId="48" fillId="8" borderId="0" applyNumberFormat="0" applyBorder="0" applyAlignment="0" applyProtection="0"/>
    <xf numFmtId="0" fontId="4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43" borderId="0" applyNumberFormat="0" applyBorder="0" applyAlignment="0" applyProtection="0"/>
    <xf numFmtId="0" fontId="9" fillId="9" borderId="0" applyNumberFormat="0" applyBorder="0" applyAlignment="0" applyProtection="0"/>
    <xf numFmtId="0" fontId="9" fillId="40" borderId="0" applyNumberFormat="0" applyBorder="0" applyAlignment="0" applyProtection="0"/>
    <xf numFmtId="0" fontId="9" fillId="10" borderId="0" applyNumberFormat="0" applyBorder="0" applyAlignment="0" applyProtection="0"/>
    <xf numFmtId="0" fontId="9" fillId="41" borderId="0" applyNumberFormat="0" applyBorder="0" applyAlignment="0" applyProtection="0"/>
    <xf numFmtId="0" fontId="9" fillId="13" borderId="0" applyNumberFormat="0" applyBorder="0" applyAlignment="0" applyProtection="0"/>
    <xf numFmtId="0" fontId="9" fillId="44" borderId="0" applyNumberFormat="0" applyBorder="0" applyAlignment="0" applyProtection="0"/>
    <xf numFmtId="0" fontId="9" fillId="14" borderId="0" applyNumberFormat="0" applyBorder="0" applyAlignment="0" applyProtection="0"/>
    <xf numFmtId="0" fontId="9" fillId="45" borderId="0" applyNumberFormat="0" applyBorder="0" applyAlignment="0" applyProtection="0"/>
    <xf numFmtId="0" fontId="9" fillId="15" borderId="0" applyNumberFormat="0" applyBorder="0" applyAlignment="0" applyProtection="0"/>
    <xf numFmtId="0" fontId="9" fillId="46" borderId="0" applyNumberFormat="0" applyBorder="0" applyAlignment="0" applyProtection="0"/>
    <xf numFmtId="0" fontId="49" fillId="12" borderId="0" applyNumberFormat="0" applyBorder="0" applyAlignment="0" applyProtection="0"/>
    <xf numFmtId="0" fontId="49" fillId="9" borderId="0" applyNumberFormat="0" applyBorder="0" applyAlignment="0" applyProtection="0"/>
    <xf numFmtId="0" fontId="49" fillId="10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47" borderId="0" applyNumberFormat="0" applyBorder="0" applyAlignment="0" applyProtection="0"/>
    <xf numFmtId="0" fontId="9" fillId="17" borderId="0" applyNumberFormat="0" applyBorder="0" applyAlignment="0" applyProtection="0"/>
    <xf numFmtId="0" fontId="9" fillId="48" borderId="0" applyNumberFormat="0" applyBorder="0" applyAlignment="0" applyProtection="0"/>
    <xf numFmtId="0" fontId="9" fillId="18" borderId="0" applyNumberFormat="0" applyBorder="0" applyAlignment="0" applyProtection="0"/>
    <xf numFmtId="0" fontId="9" fillId="49" borderId="0" applyNumberFormat="0" applyBorder="0" applyAlignment="0" applyProtection="0"/>
    <xf numFmtId="0" fontId="9" fillId="13" borderId="0" applyNumberFormat="0" applyBorder="0" applyAlignment="0" applyProtection="0"/>
    <xf numFmtId="0" fontId="9" fillId="44" borderId="0" applyNumberFormat="0" applyBorder="0" applyAlignment="0" applyProtection="0"/>
    <xf numFmtId="0" fontId="9" fillId="14" borderId="0" applyNumberFormat="0" applyBorder="0" applyAlignment="0" applyProtection="0"/>
    <xf numFmtId="0" fontId="9" fillId="45" borderId="0" applyNumberFormat="0" applyBorder="0" applyAlignment="0" applyProtection="0"/>
    <xf numFmtId="0" fontId="9" fillId="19" borderId="0" applyNumberFormat="0" applyBorder="0" applyAlignment="0" applyProtection="0"/>
    <xf numFmtId="0" fontId="9" fillId="50" borderId="0" applyNumberFormat="0" applyBorder="0" applyAlignment="0" applyProtection="0"/>
    <xf numFmtId="0" fontId="49" fillId="16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9" borderId="0" applyNumberFormat="0" applyBorder="0" applyAlignment="0" applyProtection="0"/>
    <xf numFmtId="0" fontId="10" fillId="3" borderId="0" applyNumberFormat="0" applyBorder="0" applyAlignment="0" applyProtection="0"/>
    <xf numFmtId="0" fontId="10" fillId="34" borderId="0" applyNumberFormat="0" applyBorder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51" borderId="1" applyNumberFormat="0" applyAlignment="0" applyProtection="0"/>
    <xf numFmtId="0" fontId="11" fillId="51" borderId="1" applyNumberFormat="0" applyAlignment="0" applyProtection="0"/>
    <xf numFmtId="0" fontId="11" fillId="51" borderId="1" applyNumberFormat="0" applyAlignment="0" applyProtection="0"/>
    <xf numFmtId="0" fontId="11" fillId="51" borderId="1" applyNumberFormat="0" applyAlignment="0" applyProtection="0"/>
    <xf numFmtId="0" fontId="11" fillId="51" borderId="1" applyNumberFormat="0" applyAlignment="0" applyProtection="0"/>
    <xf numFmtId="0" fontId="11" fillId="51" borderId="1" applyNumberFormat="0" applyAlignment="0" applyProtection="0"/>
    <xf numFmtId="0" fontId="11" fillId="51" borderId="1" applyNumberFormat="0" applyAlignment="0" applyProtection="0"/>
    <xf numFmtId="0" fontId="11" fillId="51" borderId="1" applyNumberFormat="0" applyAlignment="0" applyProtection="0"/>
    <xf numFmtId="0" fontId="11" fillId="51" borderId="1" applyNumberFormat="0" applyAlignment="0" applyProtection="0"/>
    <xf numFmtId="0" fontId="11" fillId="51" borderId="1" applyNumberFormat="0" applyAlignment="0" applyProtection="0"/>
    <xf numFmtId="0" fontId="11" fillId="51" borderId="1" applyNumberFormat="0" applyAlignment="0" applyProtection="0"/>
    <xf numFmtId="0" fontId="11" fillId="51" borderId="1" applyNumberFormat="0" applyAlignment="0" applyProtection="0"/>
    <xf numFmtId="0" fontId="11" fillId="51" borderId="1" applyNumberFormat="0" applyAlignment="0" applyProtection="0"/>
    <xf numFmtId="0" fontId="11" fillId="51" borderId="1" applyNumberFormat="0" applyAlignment="0" applyProtection="0"/>
    <xf numFmtId="0" fontId="11" fillId="51" borderId="1" applyNumberFormat="0" applyAlignment="0" applyProtection="0"/>
    <xf numFmtId="0" fontId="11" fillId="51" borderId="1" applyNumberFormat="0" applyAlignment="0" applyProtection="0"/>
    <xf numFmtId="0" fontId="11" fillId="51" borderId="1" applyNumberFormat="0" applyAlignment="0" applyProtection="0"/>
    <xf numFmtId="0" fontId="11" fillId="51" borderId="1" applyNumberFormat="0" applyAlignment="0" applyProtection="0"/>
    <xf numFmtId="0" fontId="11" fillId="51" borderId="1" applyNumberFormat="0" applyAlignment="0" applyProtection="0"/>
    <xf numFmtId="0" fontId="11" fillId="51" borderId="1" applyNumberFormat="0" applyAlignment="0" applyProtection="0"/>
    <xf numFmtId="0" fontId="11" fillId="51" borderId="1" applyNumberFormat="0" applyAlignment="0" applyProtection="0"/>
    <xf numFmtId="0" fontId="11" fillId="51" borderId="1" applyNumberFormat="0" applyAlignment="0" applyProtection="0"/>
    <xf numFmtId="0" fontId="11" fillId="51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0" fontId="12" fillId="52" borderId="2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171" fontId="3" fillId="0" borderId="0" applyFont="0" applyFill="0" applyBorder="0" applyAlignment="0" applyProtection="0"/>
    <xf numFmtId="0" fontId="52" fillId="4" borderId="0" applyNumberFormat="0" applyBorder="0" applyAlignment="0" applyProtection="0"/>
    <xf numFmtId="0" fontId="13" fillId="0" borderId="0" applyNumberFormat="0" applyFill="0" applyBorder="0" applyAlignment="0" applyProtection="0"/>
    <xf numFmtId="172" fontId="3" fillId="0" borderId="0" applyFont="0" applyFill="0" applyBorder="0" applyAlignment="0" applyProtection="0"/>
    <xf numFmtId="0" fontId="14" fillId="4" borderId="0" applyNumberFormat="0" applyBorder="0" applyAlignment="0" applyProtection="0"/>
    <xf numFmtId="0" fontId="14" fillId="35" borderId="0" applyNumberFormat="0" applyBorder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38" borderId="1" applyNumberFormat="0" applyAlignment="0" applyProtection="0"/>
    <xf numFmtId="0" fontId="18" fillId="38" borderId="1" applyNumberFormat="0" applyAlignment="0" applyProtection="0"/>
    <xf numFmtId="0" fontId="18" fillId="38" borderId="1" applyNumberFormat="0" applyAlignment="0" applyProtection="0"/>
    <xf numFmtId="0" fontId="18" fillId="38" borderId="1" applyNumberFormat="0" applyAlignment="0" applyProtection="0"/>
    <xf numFmtId="0" fontId="18" fillId="38" borderId="1" applyNumberFormat="0" applyAlignment="0" applyProtection="0"/>
    <xf numFmtId="0" fontId="18" fillId="38" borderId="1" applyNumberFormat="0" applyAlignment="0" applyProtection="0"/>
    <xf numFmtId="0" fontId="18" fillId="38" borderId="1" applyNumberFormat="0" applyAlignment="0" applyProtection="0"/>
    <xf numFmtId="0" fontId="18" fillId="38" borderId="1" applyNumberFormat="0" applyAlignment="0" applyProtection="0"/>
    <xf numFmtId="0" fontId="18" fillId="38" borderId="1" applyNumberFormat="0" applyAlignment="0" applyProtection="0"/>
    <xf numFmtId="0" fontId="18" fillId="38" borderId="1" applyNumberFormat="0" applyAlignment="0" applyProtection="0"/>
    <xf numFmtId="0" fontId="18" fillId="38" borderId="1" applyNumberFormat="0" applyAlignment="0" applyProtection="0"/>
    <xf numFmtId="0" fontId="18" fillId="38" borderId="1" applyNumberFormat="0" applyAlignment="0" applyProtection="0"/>
    <xf numFmtId="0" fontId="18" fillId="38" borderId="1" applyNumberFormat="0" applyAlignment="0" applyProtection="0"/>
    <xf numFmtId="0" fontId="18" fillId="38" borderId="1" applyNumberFormat="0" applyAlignment="0" applyProtection="0"/>
    <xf numFmtId="0" fontId="18" fillId="38" borderId="1" applyNumberFormat="0" applyAlignment="0" applyProtection="0"/>
    <xf numFmtId="0" fontId="18" fillId="38" borderId="1" applyNumberFormat="0" applyAlignment="0" applyProtection="0"/>
    <xf numFmtId="0" fontId="18" fillId="38" borderId="1" applyNumberFormat="0" applyAlignment="0" applyProtection="0"/>
    <xf numFmtId="0" fontId="18" fillId="38" borderId="1" applyNumberFormat="0" applyAlignment="0" applyProtection="0"/>
    <xf numFmtId="0" fontId="18" fillId="38" borderId="1" applyNumberFormat="0" applyAlignment="0" applyProtection="0"/>
    <xf numFmtId="0" fontId="18" fillId="38" borderId="1" applyNumberFormat="0" applyAlignment="0" applyProtection="0"/>
    <xf numFmtId="0" fontId="18" fillId="38" borderId="1" applyNumberFormat="0" applyAlignment="0" applyProtection="0"/>
    <xf numFmtId="0" fontId="18" fillId="38" borderId="1" applyNumberFormat="0" applyAlignment="0" applyProtection="0"/>
    <xf numFmtId="0" fontId="18" fillId="38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56" fillId="0" borderId="6" applyNumberFormat="0" applyFill="0" applyAlignment="0" applyProtection="0"/>
    <xf numFmtId="0" fontId="57" fillId="21" borderId="2" applyNumberFormat="0" applyAlignment="0" applyProtection="0"/>
    <xf numFmtId="0" fontId="19" fillId="0" borderId="6" applyNumberFormat="0" applyFill="0" applyAlignment="0" applyProtection="0"/>
    <xf numFmtId="0" fontId="58" fillId="0" borderId="3" applyNumberFormat="0" applyFill="0" applyAlignment="0" applyProtection="0"/>
    <xf numFmtId="0" fontId="59" fillId="0" borderId="4" applyNumberFormat="0" applyFill="0" applyAlignment="0" applyProtection="0"/>
    <xf numFmtId="0" fontId="60" fillId="0" borderId="5" applyNumberFormat="0" applyFill="0" applyAlignment="0" applyProtection="0"/>
    <xf numFmtId="0" fontId="60" fillId="0" borderId="5" applyNumberFormat="0" applyFill="0" applyAlignment="0" applyProtection="0"/>
    <xf numFmtId="0" fontId="60" fillId="0" borderId="5" applyNumberFormat="0" applyFill="0" applyAlignment="0" applyProtection="0"/>
    <xf numFmtId="0" fontId="60" fillId="0" borderId="5" applyNumberFormat="0" applyFill="0" applyAlignment="0" applyProtection="0"/>
    <xf numFmtId="0" fontId="60" fillId="0" borderId="5" applyNumberFormat="0" applyFill="0" applyAlignment="0" applyProtection="0"/>
    <xf numFmtId="0" fontId="60" fillId="0" borderId="5" applyNumberFormat="0" applyFill="0" applyAlignment="0" applyProtection="0"/>
    <xf numFmtId="0" fontId="60" fillId="0" borderId="5" applyNumberFormat="0" applyFill="0" applyAlignment="0" applyProtection="0"/>
    <xf numFmtId="0" fontId="60" fillId="0" borderId="5" applyNumberFormat="0" applyFill="0" applyAlignment="0" applyProtection="0"/>
    <xf numFmtId="0" fontId="60" fillId="0" borderId="5" applyNumberFormat="0" applyFill="0" applyAlignment="0" applyProtection="0"/>
    <xf numFmtId="0" fontId="60" fillId="0" borderId="5" applyNumberFormat="0" applyFill="0" applyAlignment="0" applyProtection="0"/>
    <xf numFmtId="0" fontId="60" fillId="0" borderId="5" applyNumberFormat="0" applyFill="0" applyAlignment="0" applyProtection="0"/>
    <xf numFmtId="0" fontId="60" fillId="0" borderId="5" applyNumberFormat="0" applyFill="0" applyAlignment="0" applyProtection="0"/>
    <xf numFmtId="0" fontId="60" fillId="0" borderId="5" applyNumberFormat="0" applyFill="0" applyAlignment="0" applyProtection="0"/>
    <xf numFmtId="0" fontId="60" fillId="0" borderId="5" applyNumberFormat="0" applyFill="0" applyAlignment="0" applyProtection="0"/>
    <xf numFmtId="0" fontId="60" fillId="0" borderId="0" applyNumberFormat="0" applyFill="0" applyBorder="0" applyAlignment="0" applyProtection="0"/>
    <xf numFmtId="0" fontId="20" fillId="24" borderId="0" applyNumberFormat="0" applyBorder="0" applyAlignment="0" applyProtection="0"/>
    <xf numFmtId="0" fontId="20" fillId="53" borderId="0" applyNumberFormat="0" applyBorder="0" applyAlignment="0" applyProtection="0"/>
    <xf numFmtId="0" fontId="61" fillId="24" borderId="0" applyNumberFormat="0" applyBorder="0" applyAlignment="0" applyProtection="0"/>
    <xf numFmtId="0" fontId="3" fillId="0" borderId="0"/>
    <xf numFmtId="0" fontId="47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8" fillId="0" borderId="0"/>
    <xf numFmtId="0" fontId="2" fillId="0" borderId="0"/>
    <xf numFmtId="0" fontId="3" fillId="0" borderId="0"/>
    <xf numFmtId="0" fontId="45" fillId="0" borderId="0"/>
    <xf numFmtId="0" fontId="2" fillId="0" borderId="0"/>
    <xf numFmtId="0" fontId="2" fillId="0" borderId="0"/>
    <xf numFmtId="0" fontId="3" fillId="0" borderId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3" fillId="54" borderId="7" applyNumberFormat="0" applyAlignment="0" applyProtection="0"/>
    <xf numFmtId="0" fontId="3" fillId="54" borderId="7" applyNumberFormat="0" applyAlignment="0" applyProtection="0"/>
    <xf numFmtId="0" fontId="3" fillId="54" borderId="7" applyNumberFormat="0" applyAlignment="0" applyProtection="0"/>
    <xf numFmtId="0" fontId="3" fillId="54" borderId="7" applyNumberFormat="0" applyAlignment="0" applyProtection="0"/>
    <xf numFmtId="0" fontId="3" fillId="54" borderId="7" applyNumberFormat="0" applyAlignment="0" applyProtection="0"/>
    <xf numFmtId="0" fontId="3" fillId="54" borderId="7" applyNumberFormat="0" applyAlignment="0" applyProtection="0"/>
    <xf numFmtId="0" fontId="3" fillId="54" borderId="7" applyNumberFormat="0" applyAlignment="0" applyProtection="0"/>
    <xf numFmtId="0" fontId="3" fillId="54" borderId="7" applyNumberFormat="0" applyAlignment="0" applyProtection="0"/>
    <xf numFmtId="0" fontId="3" fillId="54" borderId="7" applyNumberFormat="0" applyAlignment="0" applyProtection="0"/>
    <xf numFmtId="0" fontId="3" fillId="54" borderId="7" applyNumberFormat="0" applyAlignment="0" applyProtection="0"/>
    <xf numFmtId="0" fontId="3" fillId="54" borderId="7" applyNumberFormat="0" applyAlignment="0" applyProtection="0"/>
    <xf numFmtId="0" fontId="3" fillId="54" borderId="7" applyNumberFormat="0" applyAlignment="0" applyProtection="0"/>
    <xf numFmtId="0" fontId="3" fillId="54" borderId="7" applyNumberFormat="0" applyAlignment="0" applyProtection="0"/>
    <xf numFmtId="0" fontId="3" fillId="54" borderId="7" applyNumberFormat="0" applyAlignment="0" applyProtection="0"/>
    <xf numFmtId="0" fontId="3" fillId="54" borderId="7" applyNumberFormat="0" applyAlignment="0" applyProtection="0"/>
    <xf numFmtId="0" fontId="3" fillId="54" borderId="7" applyNumberFormat="0" applyAlignment="0" applyProtection="0"/>
    <xf numFmtId="0" fontId="3" fillId="54" borderId="7" applyNumberFormat="0" applyAlignment="0" applyProtection="0"/>
    <xf numFmtId="0" fontId="3" fillId="54" borderId="7" applyNumberFormat="0" applyAlignment="0" applyProtection="0"/>
    <xf numFmtId="0" fontId="3" fillId="54" borderId="7" applyNumberFormat="0" applyAlignment="0" applyProtection="0"/>
    <xf numFmtId="0" fontId="3" fillId="54" borderId="7" applyNumberFormat="0" applyAlignment="0" applyProtection="0"/>
    <xf numFmtId="0" fontId="3" fillId="54" borderId="7" applyNumberFormat="0" applyAlignment="0" applyProtection="0"/>
    <xf numFmtId="0" fontId="3" fillId="54" borderId="7" applyNumberFormat="0" applyAlignment="0" applyProtection="0"/>
    <xf numFmtId="0" fontId="3" fillId="54" borderId="7" applyNumberForma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51" borderId="8" applyNumberFormat="0" applyAlignment="0" applyProtection="0"/>
    <xf numFmtId="0" fontId="21" fillId="51" borderId="8" applyNumberFormat="0" applyAlignment="0" applyProtection="0"/>
    <xf numFmtId="0" fontId="21" fillId="51" borderId="8" applyNumberFormat="0" applyAlignment="0" applyProtection="0"/>
    <xf numFmtId="0" fontId="21" fillId="51" borderId="8" applyNumberFormat="0" applyAlignment="0" applyProtection="0"/>
    <xf numFmtId="0" fontId="21" fillId="51" borderId="8" applyNumberFormat="0" applyAlignment="0" applyProtection="0"/>
    <xf numFmtId="0" fontId="21" fillId="51" borderId="8" applyNumberFormat="0" applyAlignment="0" applyProtection="0"/>
    <xf numFmtId="0" fontId="21" fillId="51" borderId="8" applyNumberFormat="0" applyAlignment="0" applyProtection="0"/>
    <xf numFmtId="0" fontId="21" fillId="51" borderId="8" applyNumberFormat="0" applyAlignment="0" applyProtection="0"/>
    <xf numFmtId="0" fontId="21" fillId="51" borderId="8" applyNumberFormat="0" applyAlignment="0" applyProtection="0"/>
    <xf numFmtId="0" fontId="21" fillId="51" borderId="8" applyNumberFormat="0" applyAlignment="0" applyProtection="0"/>
    <xf numFmtId="0" fontId="21" fillId="51" borderId="8" applyNumberFormat="0" applyAlignment="0" applyProtection="0"/>
    <xf numFmtId="0" fontId="21" fillId="51" borderId="8" applyNumberFormat="0" applyAlignment="0" applyProtection="0"/>
    <xf numFmtId="0" fontId="21" fillId="51" borderId="8" applyNumberFormat="0" applyAlignment="0" applyProtection="0"/>
    <xf numFmtId="0" fontId="21" fillId="51" borderId="8" applyNumberFormat="0" applyAlignment="0" applyProtection="0"/>
    <xf numFmtId="0" fontId="21" fillId="51" borderId="8" applyNumberFormat="0" applyAlignment="0" applyProtection="0"/>
    <xf numFmtId="0" fontId="21" fillId="51" borderId="8" applyNumberFormat="0" applyAlignment="0" applyProtection="0"/>
    <xf numFmtId="0" fontId="21" fillId="51" borderId="8" applyNumberFormat="0" applyAlignment="0" applyProtection="0"/>
    <xf numFmtId="0" fontId="21" fillId="51" borderId="8" applyNumberFormat="0" applyAlignment="0" applyProtection="0"/>
    <xf numFmtId="0" fontId="21" fillId="51" borderId="8" applyNumberFormat="0" applyAlignment="0" applyProtection="0"/>
    <xf numFmtId="0" fontId="21" fillId="51" borderId="8" applyNumberFormat="0" applyAlignment="0" applyProtection="0"/>
    <xf numFmtId="0" fontId="21" fillId="51" borderId="8" applyNumberFormat="0" applyAlignment="0" applyProtection="0"/>
    <xf numFmtId="0" fontId="21" fillId="51" borderId="8" applyNumberFormat="0" applyAlignment="0" applyProtection="0"/>
    <xf numFmtId="0" fontId="21" fillId="51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9" fontId="8" fillId="0" borderId="0" applyFont="0" applyFill="0" applyBorder="0" applyAlignment="0" applyProtection="0"/>
    <xf numFmtId="0" fontId="31" fillId="0" borderId="0" applyNumberFormat="0" applyBorder="0" applyAlignment="0"/>
    <xf numFmtId="0" fontId="31" fillId="0" borderId="0" applyNumberFormat="0" applyBorder="0" applyAlignment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49" fontId="3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66" fillId="0" borderId="0" applyNumberFormat="0" applyFill="0" applyBorder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24" fillId="0" borderId="0" applyNumberFormat="0" applyFill="0" applyBorder="0" applyAlignment="0" applyProtection="0"/>
    <xf numFmtId="0" fontId="67" fillId="3" borderId="0" applyNumberFormat="0" applyBorder="0" applyAlignment="0" applyProtection="0"/>
    <xf numFmtId="0" fontId="68" fillId="0" borderId="0"/>
    <xf numFmtId="43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0" fontId="47" fillId="0" borderId="0"/>
    <xf numFmtId="0" fontId="3" fillId="0" borderId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173" fontId="3" fillId="0" borderId="0" applyFill="0" applyBorder="0" applyAlignment="0" applyProtection="0"/>
    <xf numFmtId="0" fontId="71" fillId="0" borderId="0" applyNumberFormat="0" applyFill="0" applyBorder="0" applyAlignment="0" applyProtection="0"/>
    <xf numFmtId="0" fontId="80" fillId="0" borderId="0" applyNumberFormat="0" applyFill="0" applyBorder="0" applyAlignment="0" applyProtection="0">
      <alignment vertical="top"/>
      <protection locked="0"/>
    </xf>
    <xf numFmtId="43" fontId="79" fillId="0" borderId="0" applyFont="0" applyFill="0" applyBorder="0" applyAlignment="0" applyProtection="0"/>
    <xf numFmtId="0" fontId="47" fillId="0" borderId="0"/>
    <xf numFmtId="9" fontId="47" fillId="0" borderId="0" applyFont="0" applyFill="0" applyBorder="0" applyAlignment="0" applyProtection="0"/>
    <xf numFmtId="44" fontId="79" fillId="0" borderId="0" applyFont="0" applyFill="0" applyBorder="0" applyAlignment="0" applyProtection="0"/>
  </cellStyleXfs>
  <cellXfs count="595">
    <xf numFmtId="0" fontId="0" fillId="0" borderId="0" xfId="0"/>
    <xf numFmtId="0" fontId="73" fillId="0" borderId="0" xfId="0" applyFont="1" applyFill="1" applyProtection="1"/>
    <xf numFmtId="0" fontId="73" fillId="0" borderId="0" xfId="0" applyFont="1" applyFill="1" applyAlignment="1" applyProtection="1">
      <alignment horizontal="left" indent="1"/>
    </xf>
    <xf numFmtId="0" fontId="73" fillId="0" borderId="0" xfId="0" applyFont="1" applyFill="1" applyAlignment="1">
      <alignment horizontal="left" indent="1"/>
    </xf>
    <xf numFmtId="0" fontId="73" fillId="0" borderId="0" xfId="0" applyFont="1"/>
    <xf numFmtId="0" fontId="73" fillId="0" borderId="0" xfId="0" applyFont="1" applyAlignment="1">
      <alignment horizontal="center"/>
    </xf>
    <xf numFmtId="0" fontId="73" fillId="0" borderId="0" xfId="0" applyFont="1" applyAlignment="1">
      <alignment wrapText="1"/>
    </xf>
    <xf numFmtId="0" fontId="73" fillId="0" borderId="0" xfId="0" applyNumberFormat="1" applyFont="1"/>
    <xf numFmtId="0" fontId="73" fillId="0" borderId="54" xfId="0" applyFont="1" applyBorder="1" applyAlignment="1">
      <alignment horizontal="center"/>
    </xf>
    <xf numFmtId="0" fontId="78" fillId="57" borderId="57" xfId="0" applyFont="1" applyFill="1" applyBorder="1"/>
    <xf numFmtId="0" fontId="78" fillId="57" borderId="48" xfId="0" applyFont="1" applyFill="1" applyBorder="1"/>
    <xf numFmtId="0" fontId="75" fillId="57" borderId="48" xfId="0" applyFont="1" applyFill="1" applyBorder="1"/>
    <xf numFmtId="0" fontId="75" fillId="57" borderId="49" xfId="0" applyFont="1" applyFill="1" applyBorder="1" applyAlignment="1">
      <alignment horizontal="right"/>
    </xf>
    <xf numFmtId="0" fontId="73" fillId="0" borderId="0" xfId="0" applyFont="1" applyAlignment="1">
      <alignment horizontal="left"/>
    </xf>
    <xf numFmtId="0" fontId="75" fillId="57" borderId="62" xfId="0" applyFont="1" applyFill="1" applyBorder="1"/>
    <xf numFmtId="0" fontId="73" fillId="0" borderId="62" xfId="0" applyFont="1" applyBorder="1"/>
    <xf numFmtId="0" fontId="73" fillId="0" borderId="64" xfId="0" applyFont="1" applyBorder="1"/>
    <xf numFmtId="0" fontId="73" fillId="0" borderId="63" xfId="0" applyFont="1" applyBorder="1"/>
    <xf numFmtId="0" fontId="73" fillId="0" borderId="65" xfId="0" applyFont="1" applyBorder="1"/>
    <xf numFmtId="0" fontId="73" fillId="0" borderId="0" xfId="0" applyFont="1" applyBorder="1"/>
    <xf numFmtId="0" fontId="75" fillId="57" borderId="63" xfId="0" applyFont="1" applyFill="1" applyBorder="1" applyAlignment="1">
      <alignment horizontal="right"/>
    </xf>
    <xf numFmtId="0" fontId="74" fillId="0" borderId="0" xfId="0" applyNumberFormat="1" applyFont="1"/>
    <xf numFmtId="0" fontId="74" fillId="0" borderId="0" xfId="0" applyNumberFormat="1" applyFont="1" applyBorder="1"/>
    <xf numFmtId="0" fontId="73" fillId="28" borderId="0" xfId="2448" applyFont="1" applyFill="1" applyAlignment="1" applyProtection="1">
      <alignment vertical="top"/>
      <protection hidden="1"/>
    </xf>
    <xf numFmtId="0" fontId="73" fillId="28" borderId="0" xfId="2448" applyFont="1" applyFill="1" applyAlignment="1" applyProtection="1">
      <alignment vertical="top" wrapText="1"/>
      <protection hidden="1"/>
    </xf>
    <xf numFmtId="0" fontId="73" fillId="28" borderId="0" xfId="2448" applyFont="1" applyFill="1" applyBorder="1" applyAlignment="1" applyProtection="1">
      <alignment vertical="top"/>
      <protection hidden="1"/>
    </xf>
    <xf numFmtId="0" fontId="75" fillId="28" borderId="65" xfId="2448" applyFont="1" applyFill="1" applyBorder="1" applyAlignment="1" applyProtection="1">
      <alignment horizontal="center" vertical="top" wrapText="1"/>
      <protection hidden="1"/>
    </xf>
    <xf numFmtId="0" fontId="75" fillId="28" borderId="0" xfId="2448" applyFont="1" applyFill="1" applyBorder="1" applyAlignment="1" applyProtection="1">
      <alignment horizontal="left" vertical="top" wrapText="1"/>
      <protection hidden="1"/>
    </xf>
    <xf numFmtId="0" fontId="75" fillId="28" borderId="0" xfId="2448" applyFont="1" applyFill="1" applyBorder="1" applyAlignment="1" applyProtection="1">
      <alignment vertical="top"/>
      <protection hidden="1"/>
    </xf>
    <xf numFmtId="169" fontId="73" fillId="56" borderId="65" xfId="2448" applyNumberFormat="1" applyFont="1" applyFill="1" applyBorder="1" applyAlignment="1" applyProtection="1">
      <alignment horizontal="center" vertical="center" wrapText="1"/>
    </xf>
    <xf numFmtId="169" fontId="73" fillId="56" borderId="63" xfId="2448" applyNumberFormat="1" applyFont="1" applyFill="1" applyBorder="1" applyAlignment="1" applyProtection="1">
      <alignment horizontal="center" vertical="top" wrapText="1"/>
    </xf>
    <xf numFmtId="0" fontId="0" fillId="0" borderId="0" xfId="0" applyBorder="1"/>
    <xf numFmtId="0" fontId="0" fillId="56" borderId="0" xfId="0" applyFill="1"/>
    <xf numFmtId="0" fontId="73" fillId="28" borderId="65" xfId="0" applyFont="1" applyFill="1" applyBorder="1" applyAlignment="1" applyProtection="1">
      <protection hidden="1"/>
    </xf>
    <xf numFmtId="0" fontId="73" fillId="56" borderId="0" xfId="0" applyFont="1" applyFill="1"/>
    <xf numFmtId="0" fontId="73" fillId="0" borderId="65" xfId="0" applyFont="1" applyBorder="1" applyAlignment="1" applyProtection="1">
      <alignment horizontal="left" indent="1"/>
      <protection locked="0"/>
    </xf>
    <xf numFmtId="0" fontId="75" fillId="56" borderId="62" xfId="0" applyFont="1" applyFill="1" applyBorder="1"/>
    <xf numFmtId="0" fontId="75" fillId="56" borderId="63" xfId="0" applyFont="1" applyFill="1" applyBorder="1"/>
    <xf numFmtId="0" fontId="75" fillId="56" borderId="65" xfId="0" applyFont="1" applyFill="1" applyBorder="1"/>
    <xf numFmtId="0" fontId="75" fillId="0" borderId="65" xfId="0" applyFont="1" applyBorder="1"/>
    <xf numFmtId="0" fontId="85" fillId="58" borderId="65" xfId="0" applyFont="1" applyFill="1" applyBorder="1" applyAlignment="1" applyProtection="1">
      <alignment horizontal="left" vertical="center"/>
      <protection hidden="1"/>
    </xf>
    <xf numFmtId="0" fontId="0" fillId="0" borderId="65" xfId="0" applyBorder="1" applyAlignment="1">
      <alignment horizontal="center"/>
    </xf>
    <xf numFmtId="0" fontId="3" fillId="0" borderId="65" xfId="0" applyFont="1" applyBorder="1" applyAlignment="1">
      <alignment horizontal="center"/>
    </xf>
    <xf numFmtId="0" fontId="73" fillId="0" borderId="65" xfId="0" applyFont="1" applyBorder="1" applyAlignment="1">
      <alignment horizontal="center"/>
    </xf>
    <xf numFmtId="0" fontId="75" fillId="0" borderId="0" xfId="0" applyFont="1"/>
    <xf numFmtId="0" fontId="78" fillId="56" borderId="70" xfId="0" applyFont="1" applyFill="1" applyBorder="1"/>
    <xf numFmtId="0" fontId="75" fillId="28" borderId="71" xfId="2448" applyFont="1" applyFill="1" applyBorder="1" applyAlignment="1" applyProtection="1">
      <alignment horizontal="center" vertical="top" wrapText="1"/>
      <protection hidden="1"/>
    </xf>
    <xf numFmtId="0" fontId="3" fillId="56" borderId="70" xfId="0" applyFont="1" applyFill="1" applyBorder="1" applyAlignment="1">
      <alignment horizontal="center"/>
    </xf>
    <xf numFmtId="0" fontId="0" fillId="56" borderId="70" xfId="0" applyFill="1" applyBorder="1" applyAlignment="1">
      <alignment horizontal="center"/>
    </xf>
    <xf numFmtId="0" fontId="0" fillId="0" borderId="71" xfId="0" applyBorder="1" applyAlignment="1">
      <alignment horizontal="center"/>
    </xf>
    <xf numFmtId="43" fontId="73" fillId="0" borderId="0" xfId="0" applyNumberFormat="1" applyFont="1"/>
    <xf numFmtId="0" fontId="73" fillId="0" borderId="0" xfId="0" applyFont="1" applyAlignment="1">
      <alignment horizontal="right"/>
    </xf>
    <xf numFmtId="0" fontId="75" fillId="0" borderId="65" xfId="0" applyFont="1" applyBorder="1" applyAlignment="1">
      <alignment horizontal="right"/>
    </xf>
    <xf numFmtId="0" fontId="73" fillId="57" borderId="55" xfId="0" applyFont="1" applyFill="1" applyBorder="1"/>
    <xf numFmtId="0" fontId="73" fillId="57" borderId="73" xfId="0" applyFont="1" applyFill="1" applyBorder="1"/>
    <xf numFmtId="0" fontId="75" fillId="57" borderId="72" xfId="0" applyFont="1" applyFill="1" applyBorder="1"/>
    <xf numFmtId="0" fontId="73" fillId="57" borderId="0" xfId="0" applyFont="1" applyFill="1" applyBorder="1"/>
    <xf numFmtId="0" fontId="69" fillId="59" borderId="67" xfId="0" applyFont="1" applyFill="1" applyBorder="1" applyAlignment="1">
      <alignment horizontal="centerContinuous"/>
    </xf>
    <xf numFmtId="0" fontId="69" fillId="59" borderId="68" xfId="0" applyFont="1" applyFill="1" applyBorder="1" applyAlignment="1">
      <alignment horizontal="centerContinuous"/>
    </xf>
    <xf numFmtId="0" fontId="69" fillId="59" borderId="69" xfId="0" applyFont="1" applyFill="1" applyBorder="1" applyAlignment="1">
      <alignment horizontal="centerContinuous"/>
    </xf>
    <xf numFmtId="0" fontId="86" fillId="0" borderId="0" xfId="0" applyFont="1"/>
    <xf numFmtId="0" fontId="87" fillId="0" borderId="0" xfId="0" applyNumberFormat="1" applyFont="1"/>
    <xf numFmtId="0" fontId="73" fillId="0" borderId="0" xfId="0" applyFont="1" applyBorder="1" applyAlignment="1">
      <alignment horizontal="center"/>
    </xf>
    <xf numFmtId="0" fontId="73" fillId="0" borderId="0" xfId="0" applyFont="1" applyBorder="1" applyAlignment="1">
      <alignment horizontal="center" wrapText="1"/>
    </xf>
    <xf numFmtId="0" fontId="73" fillId="0" borderId="0" xfId="0" applyFont="1" applyBorder="1" applyAlignment="1">
      <alignment wrapText="1"/>
    </xf>
    <xf numFmtId="0" fontId="0" fillId="0" borderId="0" xfId="0" applyBorder="1" applyAlignment="1">
      <alignment horizontal="center"/>
    </xf>
    <xf numFmtId="0" fontId="82" fillId="59" borderId="0" xfId="0" applyFont="1" applyFill="1" applyAlignment="1">
      <alignment horizontal="centerContinuous"/>
    </xf>
    <xf numFmtId="0" fontId="83" fillId="59" borderId="0" xfId="0" applyFont="1" applyFill="1" applyAlignment="1">
      <alignment horizontal="centerContinuous"/>
    </xf>
    <xf numFmtId="10" fontId="73" fillId="0" borderId="65" xfId="93" applyNumberFormat="1" applyFont="1" applyBorder="1"/>
    <xf numFmtId="0" fontId="73" fillId="0" borderId="0" xfId="0" applyNumberFormat="1" applyFont="1" applyAlignment="1">
      <alignment horizontal="left" vertical="center"/>
    </xf>
    <xf numFmtId="0" fontId="73" fillId="0" borderId="0" xfId="0" applyFont="1" applyAlignment="1">
      <alignment horizontal="left" vertical="center"/>
    </xf>
    <xf numFmtId="0" fontId="73" fillId="0" borderId="0" xfId="0" applyFont="1" applyBorder="1" applyAlignment="1">
      <alignment horizontal="left" vertical="center"/>
    </xf>
    <xf numFmtId="43" fontId="73" fillId="57" borderId="65" xfId="2447" applyFont="1" applyFill="1" applyBorder="1" applyAlignment="1">
      <alignment horizontal="left" vertical="center"/>
    </xf>
    <xf numFmtId="0" fontId="75" fillId="57" borderId="62" xfId="0" applyFont="1" applyFill="1" applyBorder="1" applyAlignment="1">
      <alignment horizontal="left" vertical="center"/>
    </xf>
    <xf numFmtId="0" fontId="75" fillId="57" borderId="63" xfId="0" applyFont="1" applyFill="1" applyBorder="1" applyAlignment="1">
      <alignment horizontal="left" vertical="center"/>
    </xf>
    <xf numFmtId="43" fontId="73" fillId="0" borderId="65" xfId="0" applyNumberFormat="1" applyFont="1" applyBorder="1" applyAlignment="1">
      <alignment horizontal="right"/>
    </xf>
    <xf numFmtId="0" fontId="75" fillId="57" borderId="74" xfId="0" applyFont="1" applyFill="1" applyBorder="1"/>
    <xf numFmtId="0" fontId="73" fillId="57" borderId="64" xfId="0" applyFont="1" applyFill="1" applyBorder="1"/>
    <xf numFmtId="41" fontId="73" fillId="0" borderId="0" xfId="0" applyNumberFormat="1" applyFont="1"/>
    <xf numFmtId="0" fontId="73" fillId="28" borderId="0" xfId="2448" applyFont="1" applyFill="1" applyBorder="1" applyAlignment="1" applyProtection="1">
      <alignment vertical="top" wrapText="1"/>
      <protection hidden="1"/>
    </xf>
    <xf numFmtId="0" fontId="75" fillId="56" borderId="63" xfId="0" applyFont="1" applyFill="1" applyBorder="1" applyAlignment="1" applyProtection="1">
      <alignment horizontal="center" vertical="top"/>
      <protection hidden="1"/>
    </xf>
    <xf numFmtId="0" fontId="75" fillId="56" borderId="62" xfId="0" applyFont="1" applyFill="1" applyBorder="1" applyAlignment="1" applyProtection="1">
      <alignment horizontal="left" vertical="top"/>
      <protection hidden="1"/>
    </xf>
    <xf numFmtId="0" fontId="75" fillId="56" borderId="65" xfId="0" applyFont="1" applyFill="1" applyBorder="1" applyAlignment="1" applyProtection="1">
      <alignment horizontal="left" vertical="top" wrapText="1"/>
      <protection hidden="1"/>
    </xf>
    <xf numFmtId="0" fontId="75" fillId="28" borderId="65" xfId="2448" applyFont="1" applyFill="1" applyBorder="1" applyAlignment="1" applyProtection="1">
      <alignment horizontal="center" vertical="center" wrapText="1"/>
      <protection hidden="1"/>
    </xf>
    <xf numFmtId="0" fontId="73" fillId="55" borderId="75" xfId="0" applyFont="1" applyFill="1" applyBorder="1" applyAlignment="1" applyProtection="1">
      <alignment horizontal="left" vertical="center"/>
      <protection locked="0"/>
    </xf>
    <xf numFmtId="169" fontId="73" fillId="55" borderId="65" xfId="2448" applyNumberFormat="1" applyFont="1" applyFill="1" applyBorder="1" applyAlignment="1" applyProtection="1">
      <alignment horizontal="center" vertical="top" wrapText="1"/>
      <protection locked="0"/>
    </xf>
    <xf numFmtId="0" fontId="73" fillId="58" borderId="0" xfId="0" applyFont="1" applyFill="1" applyAlignment="1" applyProtection="1">
      <alignment vertical="top"/>
      <protection hidden="1"/>
    </xf>
    <xf numFmtId="0" fontId="75" fillId="56" borderId="0" xfId="0" applyFont="1" applyFill="1" applyBorder="1" applyAlignment="1" applyProtection="1">
      <alignment horizontal="centerContinuous" vertical="center"/>
      <protection hidden="1"/>
    </xf>
    <xf numFmtId="0" fontId="73" fillId="56" borderId="0" xfId="0" applyFont="1" applyFill="1" applyAlignment="1" applyProtection="1">
      <alignment horizontal="centerContinuous" vertical="center"/>
      <protection hidden="1"/>
    </xf>
    <xf numFmtId="0" fontId="90" fillId="56" borderId="0" xfId="2446" applyFont="1" applyFill="1" applyAlignment="1" applyProtection="1">
      <alignment horizontal="centerContinuous" vertical="top"/>
      <protection hidden="1"/>
    </xf>
    <xf numFmtId="0" fontId="73" fillId="56" borderId="0" xfId="0" applyFont="1" applyFill="1" applyAlignment="1" applyProtection="1">
      <alignment horizontal="centerContinuous" vertical="top"/>
      <protection hidden="1"/>
    </xf>
    <xf numFmtId="0" fontId="73" fillId="56" borderId="0" xfId="0" applyFont="1" applyFill="1" applyAlignment="1">
      <alignment horizontal="centerContinuous"/>
    </xf>
    <xf numFmtId="0" fontId="85" fillId="56" borderId="0" xfId="0" applyFont="1" applyFill="1" applyAlignment="1" applyProtection="1">
      <alignment horizontal="center" vertical="top"/>
      <protection hidden="1"/>
    </xf>
    <xf numFmtId="0" fontId="73" fillId="58" borderId="65" xfId="0" applyFont="1" applyFill="1" applyBorder="1" applyAlignment="1" applyProtection="1">
      <alignment horizontal="left" vertical="center"/>
      <protection hidden="1"/>
    </xf>
    <xf numFmtId="0" fontId="73" fillId="58" borderId="0" xfId="0" applyFont="1" applyFill="1" applyProtection="1">
      <protection hidden="1"/>
    </xf>
    <xf numFmtId="43" fontId="73" fillId="58" borderId="0" xfId="0" applyNumberFormat="1" applyFont="1" applyFill="1" applyBorder="1" applyProtection="1">
      <protection hidden="1"/>
    </xf>
    <xf numFmtId="0" fontId="73" fillId="58" borderId="0" xfId="0" applyFont="1" applyFill="1" applyAlignment="1" applyProtection="1">
      <alignment vertical="center"/>
      <protection hidden="1"/>
    </xf>
    <xf numFmtId="0" fontId="73" fillId="56" borderId="0" xfId="0" applyFont="1" applyFill="1" applyAlignment="1">
      <alignment vertical="center"/>
    </xf>
    <xf numFmtId="3" fontId="73" fillId="0" borderId="0" xfId="0" applyNumberFormat="1" applyFont="1" applyFill="1" applyAlignment="1" applyProtection="1">
      <alignment vertical="top"/>
    </xf>
    <xf numFmtId="0" fontId="73" fillId="0" borderId="0" xfId="0" applyFont="1" applyFill="1" applyAlignment="1" applyProtection="1">
      <alignment vertical="top"/>
    </xf>
    <xf numFmtId="41" fontId="73" fillId="0" borderId="0" xfId="0" applyNumberFormat="1" applyFont="1" applyFill="1" applyAlignment="1" applyProtection="1">
      <alignment horizontal="right" vertical="top"/>
    </xf>
    <xf numFmtId="41" fontId="73" fillId="0" borderId="0" xfId="0" applyNumberFormat="1" applyFont="1" applyFill="1" applyAlignment="1" applyProtection="1">
      <alignment vertical="top"/>
    </xf>
    <xf numFmtId="3" fontId="73" fillId="56" borderId="0" xfId="0" applyNumberFormat="1" applyFont="1" applyFill="1" applyAlignment="1" applyProtection="1">
      <alignment vertical="top"/>
    </xf>
    <xf numFmtId="0" fontId="75" fillId="0" borderId="12" xfId="0" applyFont="1" applyFill="1" applyBorder="1" applyAlignment="1" applyProtection="1">
      <alignment vertical="top"/>
    </xf>
    <xf numFmtId="0" fontId="75" fillId="0" borderId="13" xfId="0" applyFont="1" applyFill="1" applyBorder="1" applyAlignment="1" applyProtection="1">
      <alignment vertical="top"/>
    </xf>
    <xf numFmtId="0" fontId="73" fillId="0" borderId="13" xfId="0" applyFont="1" applyFill="1" applyBorder="1" applyAlignment="1" applyProtection="1">
      <alignment vertical="top"/>
    </xf>
    <xf numFmtId="41" fontId="73" fillId="0" borderId="13" xfId="0" applyNumberFormat="1" applyFont="1" applyFill="1" applyBorder="1" applyAlignment="1" applyProtection="1">
      <alignment horizontal="right" vertical="top"/>
    </xf>
    <xf numFmtId="41" fontId="75" fillId="0" borderId="13" xfId="0" applyNumberFormat="1" applyFont="1" applyFill="1" applyBorder="1" applyAlignment="1" applyProtection="1">
      <alignment horizontal="center" vertical="top"/>
    </xf>
    <xf numFmtId="41" fontId="75" fillId="0" borderId="15" xfId="0" applyNumberFormat="1" applyFont="1" applyFill="1" applyBorder="1" applyAlignment="1" applyProtection="1">
      <alignment horizontal="center" vertical="top"/>
    </xf>
    <xf numFmtId="0" fontId="75" fillId="0" borderId="11" xfId="0" applyFont="1" applyFill="1" applyBorder="1" applyAlignment="1" applyProtection="1">
      <alignment vertical="top"/>
    </xf>
    <xf numFmtId="0" fontId="75" fillId="0" borderId="0" xfId="0" applyFont="1" applyFill="1" applyBorder="1" applyAlignment="1" applyProtection="1">
      <alignment vertical="top"/>
    </xf>
    <xf numFmtId="0" fontId="73" fillId="0" borderId="0" xfId="0" applyFont="1" applyFill="1" applyBorder="1" applyAlignment="1" applyProtection="1">
      <alignment vertical="top"/>
    </xf>
    <xf numFmtId="41" fontId="73" fillId="0" borderId="0" xfId="0" applyNumberFormat="1" applyFont="1" applyFill="1" applyBorder="1" applyAlignment="1" applyProtection="1">
      <alignment horizontal="right" vertical="top"/>
    </xf>
    <xf numFmtId="41" fontId="75" fillId="0" borderId="0" xfId="0" applyNumberFormat="1" applyFont="1" applyFill="1" applyBorder="1" applyAlignment="1" applyProtection="1">
      <alignment horizontal="center" vertical="top"/>
    </xf>
    <xf numFmtId="41" fontId="75" fillId="0" borderId="17" xfId="0" applyNumberFormat="1" applyFont="1" applyFill="1" applyBorder="1" applyAlignment="1" applyProtection="1">
      <alignment horizontal="center" vertical="top"/>
    </xf>
    <xf numFmtId="0" fontId="73" fillId="0" borderId="18" xfId="0" applyFont="1" applyFill="1" applyBorder="1" applyAlignment="1" applyProtection="1">
      <alignment vertical="top"/>
    </xf>
    <xf numFmtId="41" fontId="73" fillId="0" borderId="18" xfId="0" applyNumberFormat="1" applyFont="1" applyFill="1" applyBorder="1" applyAlignment="1" applyProtection="1">
      <alignment horizontal="right" vertical="top"/>
    </xf>
    <xf numFmtId="41" fontId="75" fillId="0" borderId="18" xfId="0" applyNumberFormat="1" applyFont="1" applyFill="1" applyBorder="1" applyAlignment="1" applyProtection="1">
      <alignment horizontal="center" vertical="top"/>
    </xf>
    <xf numFmtId="3" fontId="73" fillId="0" borderId="0" xfId="0" applyNumberFormat="1" applyFont="1" applyFill="1" applyAlignment="1" applyProtection="1">
      <alignment vertical="top" wrapText="1"/>
    </xf>
    <xf numFmtId="0" fontId="73" fillId="0" borderId="11" xfId="0" applyFont="1" applyFill="1" applyBorder="1" applyAlignment="1" applyProtection="1">
      <alignment vertical="top"/>
    </xf>
    <xf numFmtId="41" fontId="73" fillId="0" borderId="0" xfId="0" applyNumberFormat="1" applyFont="1" applyFill="1" applyBorder="1" applyAlignment="1" applyProtection="1">
      <alignment vertical="top"/>
    </xf>
    <xf numFmtId="0" fontId="73" fillId="0" borderId="0" xfId="0" applyFont="1" applyFill="1" applyBorder="1" applyAlignment="1" applyProtection="1">
      <alignment vertical="top" wrapText="1"/>
    </xf>
    <xf numFmtId="41" fontId="75" fillId="0" borderId="15" xfId="0" applyNumberFormat="1" applyFont="1" applyFill="1" applyBorder="1" applyAlignment="1" applyProtection="1">
      <alignment horizontal="center" vertical="top" wrapText="1"/>
    </xf>
    <xf numFmtId="166" fontId="75" fillId="56" borderId="35" xfId="0" applyNumberFormat="1" applyFont="1" applyFill="1" applyBorder="1" applyAlignment="1" applyProtection="1">
      <alignment horizontal="center" vertical="top" wrapText="1"/>
    </xf>
    <xf numFmtId="0" fontId="75" fillId="0" borderId="0" xfId="0" applyFont="1" applyFill="1" applyAlignment="1" applyProtection="1">
      <alignment horizontal="center" vertical="top" textRotation="60" wrapText="1"/>
    </xf>
    <xf numFmtId="0" fontId="73" fillId="0" borderId="11" xfId="0" applyFont="1" applyFill="1" applyBorder="1" applyAlignment="1" applyProtection="1">
      <alignment vertical="top" wrapText="1"/>
    </xf>
    <xf numFmtId="41" fontId="73" fillId="0" borderId="0" xfId="0" applyNumberFormat="1" applyFont="1" applyFill="1" applyBorder="1" applyAlignment="1" applyProtection="1">
      <alignment horizontal="center" vertical="top" wrapText="1"/>
    </xf>
    <xf numFmtId="41" fontId="73" fillId="0" borderId="0" xfId="0" applyNumberFormat="1" applyFont="1" applyFill="1" applyBorder="1" applyAlignment="1" applyProtection="1">
      <alignment horizontal="center" vertical="top"/>
    </xf>
    <xf numFmtId="166" fontId="75" fillId="56" borderId="28" xfId="0" applyNumberFormat="1" applyFont="1" applyFill="1" applyBorder="1" applyAlignment="1" applyProtection="1">
      <alignment horizontal="center" vertical="top" wrapText="1"/>
    </xf>
    <xf numFmtId="3" fontId="73" fillId="0" borderId="0" xfId="0" applyNumberFormat="1" applyFont="1" applyFill="1" applyBorder="1" applyAlignment="1" applyProtection="1">
      <alignment vertical="top" wrapText="1"/>
    </xf>
    <xf numFmtId="41" fontId="73" fillId="0" borderId="0" xfId="0" applyNumberFormat="1" applyFont="1" applyFill="1" applyBorder="1" applyAlignment="1" applyProtection="1">
      <alignment horizontal="right" vertical="top" wrapText="1"/>
    </xf>
    <xf numFmtId="41" fontId="73" fillId="0" borderId="0" xfId="0" applyNumberFormat="1" applyFont="1" applyFill="1" applyBorder="1" applyAlignment="1" applyProtection="1">
      <alignment vertical="top" wrapText="1"/>
    </xf>
    <xf numFmtId="164" fontId="75" fillId="29" borderId="1" xfId="0" applyNumberFormat="1" applyFont="1" applyFill="1" applyBorder="1" applyAlignment="1" applyProtection="1">
      <alignment horizontal="center" vertical="top" wrapText="1"/>
      <protection locked="0"/>
    </xf>
    <xf numFmtId="3" fontId="73" fillId="0" borderId="11" xfId="0" applyNumberFormat="1" applyFont="1" applyFill="1" applyBorder="1" applyAlignment="1" applyProtection="1">
      <alignment vertical="top"/>
    </xf>
    <xf numFmtId="3" fontId="73" fillId="0" borderId="0" xfId="0" applyNumberFormat="1" applyFont="1" applyFill="1" applyBorder="1" applyAlignment="1" applyProtection="1">
      <alignment vertical="top"/>
    </xf>
    <xf numFmtId="0" fontId="73" fillId="0" borderId="0" xfId="0" applyFont="1" applyFill="1" applyBorder="1" applyAlignment="1" applyProtection="1">
      <alignment horizontal="right" vertical="center" wrapText="1"/>
    </xf>
    <xf numFmtId="3" fontId="73" fillId="0" borderId="28" xfId="0" applyNumberFormat="1" applyFont="1" applyFill="1" applyBorder="1" applyAlignment="1" applyProtection="1">
      <alignment vertical="top" wrapText="1"/>
    </xf>
    <xf numFmtId="3" fontId="73" fillId="0" borderId="0" xfId="0" applyNumberFormat="1" applyFont="1" applyFill="1" applyBorder="1" applyAlignment="1" applyProtection="1"/>
    <xf numFmtId="0" fontId="73" fillId="56" borderId="0" xfId="0" applyFont="1" applyFill="1" applyBorder="1" applyAlignment="1" applyProtection="1">
      <alignment vertical="center" wrapText="1"/>
    </xf>
    <xf numFmtId="41" fontId="73" fillId="0" borderId="0" xfId="0" applyNumberFormat="1" applyFont="1" applyFill="1" applyBorder="1" applyAlignment="1" applyProtection="1">
      <alignment horizontal="right" vertical="center" wrapText="1"/>
    </xf>
    <xf numFmtId="41" fontId="73" fillId="0" borderId="27" xfId="0" applyNumberFormat="1" applyFont="1" applyFill="1" applyBorder="1" applyAlignment="1" applyProtection="1">
      <alignment horizontal="right" vertical="center"/>
    </xf>
    <xf numFmtId="41" fontId="91" fillId="29" borderId="36" xfId="0" applyNumberFormat="1" applyFont="1" applyFill="1" applyBorder="1" applyAlignment="1" applyProtection="1">
      <alignment vertical="top" wrapText="1"/>
      <protection locked="0"/>
    </xf>
    <xf numFmtId="41" fontId="73" fillId="56" borderId="36" xfId="0" applyNumberFormat="1" applyFont="1" applyFill="1" applyBorder="1" applyAlignment="1" applyProtection="1">
      <alignment vertical="top" wrapText="1"/>
    </xf>
    <xf numFmtId="41" fontId="73" fillId="0" borderId="36" xfId="0" applyNumberFormat="1" applyFont="1" applyFill="1" applyBorder="1" applyAlignment="1" applyProtection="1">
      <alignment vertical="top" wrapText="1"/>
    </xf>
    <xf numFmtId="41" fontId="73" fillId="29" borderId="36" xfId="0" applyNumberFormat="1" applyFont="1" applyFill="1" applyBorder="1" applyAlignment="1" applyProtection="1">
      <alignment vertical="top" wrapText="1"/>
      <protection locked="0"/>
    </xf>
    <xf numFmtId="41" fontId="73" fillId="56" borderId="23" xfId="0" applyNumberFormat="1" applyFont="1" applyFill="1" applyBorder="1" applyAlignment="1" applyProtection="1">
      <alignment vertical="top" wrapText="1"/>
    </xf>
    <xf numFmtId="41" fontId="73" fillId="0" borderId="23" xfId="0" applyNumberFormat="1" applyFont="1" applyFill="1" applyBorder="1" applyAlignment="1" applyProtection="1">
      <alignment vertical="top" wrapText="1"/>
    </xf>
    <xf numFmtId="0" fontId="73" fillId="0" borderId="0" xfId="0" applyFont="1" applyFill="1" applyBorder="1" applyAlignment="1" applyProtection="1">
      <alignment horizontal="left" vertical="top" indent="1"/>
    </xf>
    <xf numFmtId="0" fontId="73" fillId="0" borderId="0" xfId="0" applyFont="1" applyFill="1" applyBorder="1" applyAlignment="1" applyProtection="1">
      <alignment horizontal="left" vertical="top"/>
    </xf>
    <xf numFmtId="41" fontId="73" fillId="56" borderId="22" xfId="0" applyNumberFormat="1" applyFont="1" applyFill="1" applyBorder="1" applyAlignment="1" applyProtection="1">
      <alignment vertical="top" wrapText="1"/>
    </xf>
    <xf numFmtId="41" fontId="73" fillId="0" borderId="22" xfId="0" applyNumberFormat="1" applyFont="1" applyFill="1" applyBorder="1" applyAlignment="1" applyProtection="1">
      <alignment vertical="top" wrapText="1"/>
    </xf>
    <xf numFmtId="41" fontId="73" fillId="56" borderId="21" xfId="0" applyNumberFormat="1" applyFont="1" applyFill="1" applyBorder="1" applyAlignment="1" applyProtection="1">
      <alignment vertical="top" wrapText="1"/>
    </xf>
    <xf numFmtId="41" fontId="73" fillId="0" borderId="21" xfId="0" applyNumberFormat="1" applyFont="1" applyFill="1" applyBorder="1" applyAlignment="1" applyProtection="1">
      <alignment vertical="top" wrapText="1"/>
    </xf>
    <xf numFmtId="41" fontId="73" fillId="55" borderId="36" xfId="0" applyNumberFormat="1" applyFont="1" applyFill="1" applyBorder="1" applyAlignment="1" applyProtection="1">
      <alignment vertical="top" wrapText="1"/>
      <protection locked="0"/>
    </xf>
    <xf numFmtId="41" fontId="73" fillId="0" borderId="41" xfId="0" applyNumberFormat="1" applyFont="1" applyFill="1" applyBorder="1" applyAlignment="1" applyProtection="1">
      <alignment vertical="top" wrapText="1"/>
    </xf>
    <xf numFmtId="0" fontId="75" fillId="0" borderId="24" xfId="0" applyFont="1" applyFill="1" applyBorder="1" applyAlignment="1" applyProtection="1">
      <alignment horizontal="left" vertical="top"/>
    </xf>
    <xf numFmtId="0" fontId="75" fillId="0" borderId="25" xfId="0" applyFont="1" applyFill="1" applyBorder="1" applyAlignment="1" applyProtection="1">
      <alignment horizontal="left" vertical="top"/>
    </xf>
    <xf numFmtId="3" fontId="73" fillId="0" borderId="26" xfId="0" applyNumberFormat="1" applyFont="1" applyFill="1" applyBorder="1" applyAlignment="1" applyProtection="1">
      <alignment vertical="top" wrapText="1"/>
    </xf>
    <xf numFmtId="3" fontId="73" fillId="0" borderId="25" xfId="0" applyNumberFormat="1" applyFont="1" applyFill="1" applyBorder="1" applyAlignment="1" applyProtection="1">
      <alignment vertical="top" wrapText="1"/>
    </xf>
    <xf numFmtId="41" fontId="73" fillId="0" borderId="25" xfId="0" applyNumberFormat="1" applyFont="1" applyFill="1" applyBorder="1" applyAlignment="1" applyProtection="1">
      <alignment horizontal="right" vertical="top" wrapText="1"/>
    </xf>
    <xf numFmtId="41" fontId="73" fillId="0" borderId="25" xfId="0" applyNumberFormat="1" applyFont="1" applyFill="1" applyBorder="1" applyAlignment="1" applyProtection="1">
      <alignment vertical="top" wrapText="1"/>
    </xf>
    <xf numFmtId="41" fontId="92" fillId="0" borderId="37" xfId="0" applyNumberFormat="1" applyFont="1" applyFill="1" applyBorder="1" applyAlignment="1" applyProtection="1">
      <alignment vertical="top" wrapText="1"/>
    </xf>
    <xf numFmtId="3" fontId="73" fillId="0" borderId="10" xfId="0" applyNumberFormat="1" applyFont="1" applyFill="1" applyBorder="1" applyAlignment="1" applyProtection="1">
      <alignment vertical="top" wrapText="1"/>
    </xf>
    <xf numFmtId="41" fontId="73" fillId="0" borderId="10" xfId="0" applyNumberFormat="1" applyFont="1" applyFill="1" applyBorder="1" applyAlignment="1" applyProtection="1">
      <alignment horizontal="right" vertical="top" wrapText="1"/>
    </xf>
    <xf numFmtId="41" fontId="73" fillId="0" borderId="10" xfId="0" applyNumberFormat="1" applyFont="1" applyFill="1" applyBorder="1" applyAlignment="1" applyProtection="1">
      <alignment vertical="top" wrapText="1"/>
    </xf>
    <xf numFmtId="0" fontId="75" fillId="0" borderId="0" xfId="0" applyFont="1" applyFill="1" applyBorder="1" applyAlignment="1" applyProtection="1">
      <alignment horizontal="left" vertical="top"/>
    </xf>
    <xf numFmtId="0" fontId="93" fillId="0" borderId="0" xfId="0" applyFont="1" applyFill="1" applyBorder="1" applyAlignment="1" applyProtection="1">
      <alignment vertical="top"/>
    </xf>
    <xf numFmtId="167" fontId="73" fillId="0" borderId="27" xfId="0" applyNumberFormat="1" applyFont="1" applyFill="1" applyBorder="1" applyAlignment="1" applyProtection="1">
      <alignment horizontal="right" vertical="center"/>
    </xf>
    <xf numFmtId="167" fontId="91" fillId="0" borderId="27" xfId="0" applyNumberFormat="1" applyFont="1" applyFill="1" applyBorder="1" applyAlignment="1" applyProtection="1">
      <alignment horizontal="right" vertical="center"/>
    </xf>
    <xf numFmtId="0" fontId="93" fillId="0" borderId="0" xfId="0" applyFont="1" applyBorder="1" applyAlignment="1" applyProtection="1">
      <alignment horizontal="left" vertical="top"/>
    </xf>
    <xf numFmtId="41" fontId="73" fillId="0" borderId="36" xfId="0" applyNumberFormat="1" applyFont="1" applyFill="1" applyBorder="1" applyAlignment="1" applyProtection="1">
      <alignment horizontal="right" vertical="top"/>
    </xf>
    <xf numFmtId="41" fontId="73" fillId="0" borderId="0" xfId="0" applyNumberFormat="1" applyFont="1" applyFill="1" applyBorder="1" applyAlignment="1" applyProtection="1">
      <alignment horizontal="right" vertical="center"/>
    </xf>
    <xf numFmtId="41" fontId="73" fillId="0" borderId="0" xfId="0" applyNumberFormat="1" applyFont="1" applyFill="1" applyBorder="1" applyAlignment="1" applyProtection="1">
      <alignment horizontal="right" wrapText="1"/>
    </xf>
    <xf numFmtId="41" fontId="73" fillId="0" borderId="38" xfId="0" applyNumberFormat="1" applyFont="1" applyFill="1" applyBorder="1" applyAlignment="1" applyProtection="1">
      <alignment vertical="top" wrapText="1"/>
    </xf>
    <xf numFmtId="0" fontId="93" fillId="0" borderId="0" xfId="0" applyFont="1" applyFill="1" applyBorder="1" applyAlignment="1" applyProtection="1">
      <alignment horizontal="left" vertical="top"/>
    </xf>
    <xf numFmtId="41" fontId="73" fillId="0" borderId="0" xfId="0" applyNumberFormat="1" applyFont="1" applyFill="1" applyBorder="1" applyAlignment="1" applyProtection="1">
      <alignment horizontal="right"/>
    </xf>
    <xf numFmtId="0" fontId="94" fillId="0" borderId="0" xfId="0" applyFont="1" applyBorder="1" applyAlignment="1" applyProtection="1">
      <alignment horizontal="left" vertical="top"/>
    </xf>
    <xf numFmtId="41" fontId="73" fillId="56" borderId="0" xfId="0" applyNumberFormat="1" applyFont="1" applyFill="1" applyBorder="1" applyAlignment="1" applyProtection="1">
      <alignment vertical="top" wrapText="1"/>
    </xf>
    <xf numFmtId="41" fontId="91" fillId="55" borderId="36" xfId="0" applyNumberFormat="1" applyFont="1" applyFill="1" applyBorder="1" applyAlignment="1" applyProtection="1">
      <alignment vertical="top" wrapText="1"/>
      <protection locked="0"/>
    </xf>
    <xf numFmtId="0" fontId="81" fillId="0" borderId="0" xfId="0" applyFont="1" applyFill="1" applyBorder="1" applyAlignment="1" applyProtection="1">
      <alignment vertical="top" wrapText="1"/>
    </xf>
    <xf numFmtId="41" fontId="81" fillId="0" borderId="0" xfId="0" applyNumberFormat="1" applyFont="1" applyFill="1" applyBorder="1" applyAlignment="1" applyProtection="1">
      <alignment horizontal="right" vertical="top" wrapText="1"/>
    </xf>
    <xf numFmtId="41" fontId="92" fillId="0" borderId="0" xfId="0" applyNumberFormat="1" applyFont="1" applyFill="1" applyBorder="1" applyAlignment="1" applyProtection="1">
      <alignment vertical="top" wrapText="1"/>
    </xf>
    <xf numFmtId="41" fontId="92" fillId="0" borderId="36" xfId="0" applyNumberFormat="1" applyFont="1" applyFill="1" applyBorder="1" applyAlignment="1" applyProtection="1">
      <alignment vertical="top" wrapText="1"/>
    </xf>
    <xf numFmtId="0" fontId="75" fillId="0" borderId="39" xfId="0" applyFont="1" applyFill="1" applyBorder="1" applyAlignment="1" applyProtection="1">
      <alignment vertical="top"/>
    </xf>
    <xf numFmtId="0" fontId="75" fillId="0" borderId="25" xfId="0" applyFont="1" applyFill="1" applyBorder="1" applyAlignment="1" applyProtection="1">
      <alignment vertical="top"/>
    </xf>
    <xf numFmtId="0" fontId="73" fillId="0" borderId="10" xfId="0" applyFont="1" applyFill="1" applyBorder="1" applyAlignment="1" applyProtection="1">
      <alignment vertical="top"/>
    </xf>
    <xf numFmtId="0" fontId="73" fillId="0" borderId="30" xfId="0" applyFont="1" applyFill="1" applyBorder="1" applyAlignment="1" applyProtection="1">
      <alignment vertical="top"/>
    </xf>
    <xf numFmtId="41" fontId="73" fillId="0" borderId="21" xfId="0" applyNumberFormat="1" applyFont="1" applyFill="1" applyBorder="1" applyAlignment="1" applyProtection="1">
      <alignment vertical="top"/>
    </xf>
    <xf numFmtId="41" fontId="73" fillId="56" borderId="36" xfId="0" applyNumberFormat="1" applyFont="1" applyFill="1" applyBorder="1" applyAlignment="1" applyProtection="1">
      <alignment vertical="top"/>
    </xf>
    <xf numFmtId="41" fontId="91" fillId="0" borderId="0" xfId="0" applyNumberFormat="1" applyFont="1" applyFill="1" applyBorder="1" applyAlignment="1" applyProtection="1">
      <alignment vertical="top"/>
    </xf>
    <xf numFmtId="41" fontId="92" fillId="0" borderId="0" xfId="0" applyNumberFormat="1" applyFont="1" applyFill="1" applyBorder="1" applyAlignment="1" applyProtection="1">
      <alignment vertical="top"/>
    </xf>
    <xf numFmtId="41" fontId="73" fillId="0" borderId="23" xfId="0" applyNumberFormat="1" applyFont="1" applyFill="1" applyBorder="1" applyAlignment="1" applyProtection="1">
      <alignment vertical="top"/>
    </xf>
    <xf numFmtId="41" fontId="92" fillId="0" borderId="36" xfId="0" applyNumberFormat="1" applyFont="1" applyFill="1" applyBorder="1" applyAlignment="1" applyProtection="1">
      <alignment horizontal="center" vertical="top"/>
    </xf>
    <xf numFmtId="41" fontId="73" fillId="0" borderId="25" xfId="0" applyNumberFormat="1" applyFont="1" applyFill="1" applyBorder="1" applyAlignment="1" applyProtection="1">
      <alignment horizontal="right" vertical="top"/>
    </xf>
    <xf numFmtId="41" fontId="73" fillId="0" borderId="10" xfId="0" applyNumberFormat="1" applyFont="1" applyFill="1" applyBorder="1" applyAlignment="1" applyProtection="1">
      <alignment horizontal="right" vertical="top"/>
    </xf>
    <xf numFmtId="41" fontId="73" fillId="0" borderId="10" xfId="0" applyNumberFormat="1" applyFont="1" applyFill="1" applyBorder="1" applyAlignment="1" applyProtection="1">
      <alignment vertical="top"/>
    </xf>
    <xf numFmtId="3" fontId="73" fillId="56" borderId="0" xfId="0" applyNumberFormat="1" applyFont="1" applyFill="1" applyBorder="1" applyAlignment="1" applyProtection="1">
      <alignment vertical="top"/>
    </xf>
    <xf numFmtId="0" fontId="73" fillId="56" borderId="0" xfId="0" applyFont="1" applyFill="1" applyBorder="1" applyAlignment="1" applyProtection="1">
      <alignment vertical="top"/>
    </xf>
    <xf numFmtId="41" fontId="73" fillId="29" borderId="29" xfId="0" applyNumberFormat="1" applyFont="1" applyFill="1" applyBorder="1" applyAlignment="1" applyProtection="1">
      <alignment vertical="top"/>
      <protection locked="0"/>
    </xf>
    <xf numFmtId="41" fontId="73" fillId="56" borderId="42" xfId="0" applyNumberFormat="1" applyFont="1" applyFill="1" applyBorder="1" applyAlignment="1" applyProtection="1">
      <alignment vertical="top"/>
    </xf>
    <xf numFmtId="41" fontId="73" fillId="0" borderId="42" xfId="0" applyNumberFormat="1" applyFont="1" applyFill="1" applyBorder="1" applyAlignment="1" applyProtection="1">
      <alignment vertical="top"/>
    </xf>
    <xf numFmtId="41" fontId="73" fillId="56" borderId="21" xfId="0" applyNumberFormat="1" applyFont="1" applyFill="1" applyBorder="1" applyAlignment="1" applyProtection="1">
      <alignment vertical="top"/>
    </xf>
    <xf numFmtId="3" fontId="75" fillId="0" borderId="0" xfId="0" applyNumberFormat="1" applyFont="1" applyFill="1" applyBorder="1" applyAlignment="1" applyProtection="1">
      <alignment vertical="top"/>
    </xf>
    <xf numFmtId="41" fontId="75" fillId="0" borderId="0" xfId="0" applyNumberFormat="1" applyFont="1" applyFill="1" applyBorder="1" applyAlignment="1" applyProtection="1">
      <alignment horizontal="right" vertical="top"/>
    </xf>
    <xf numFmtId="41" fontId="75" fillId="56" borderId="42" xfId="0" applyNumberFormat="1" applyFont="1" applyFill="1" applyBorder="1" applyAlignment="1" applyProtection="1">
      <alignment vertical="top"/>
    </xf>
    <xf numFmtId="41" fontId="75" fillId="0" borderId="42" xfId="0" applyNumberFormat="1" applyFont="1" applyFill="1" applyBorder="1" applyAlignment="1" applyProtection="1">
      <alignment vertical="top"/>
    </xf>
    <xf numFmtId="41" fontId="73" fillId="56" borderId="27" xfId="0" applyNumberFormat="1" applyFont="1" applyFill="1" applyBorder="1" applyAlignment="1" applyProtection="1">
      <alignment vertical="top"/>
    </xf>
    <xf numFmtId="41" fontId="75" fillId="0" borderId="25" xfId="0" applyNumberFormat="1" applyFont="1" applyFill="1" applyBorder="1" applyAlignment="1" applyProtection="1">
      <alignment horizontal="right" vertical="top"/>
    </xf>
    <xf numFmtId="41" fontId="73" fillId="0" borderId="25" xfId="0" applyNumberFormat="1" applyFont="1" applyFill="1" applyBorder="1" applyAlignment="1" applyProtection="1">
      <alignment vertical="top"/>
    </xf>
    <xf numFmtId="41" fontId="75" fillId="0" borderId="37" xfId="0" applyNumberFormat="1" applyFont="1" applyFill="1" applyBorder="1" applyAlignment="1" applyProtection="1">
      <alignment vertical="top"/>
    </xf>
    <xf numFmtId="3" fontId="73" fillId="0" borderId="0" xfId="0" applyNumberFormat="1" applyFont="1" applyFill="1" applyAlignment="1" applyProtection="1">
      <alignment wrapText="1"/>
    </xf>
    <xf numFmtId="0" fontId="73" fillId="0" borderId="0" xfId="0" applyFont="1" applyFill="1" applyBorder="1" applyProtection="1"/>
    <xf numFmtId="0" fontId="73" fillId="0" borderId="0" xfId="0" applyFont="1" applyFill="1" applyBorder="1" applyAlignment="1" applyProtection="1"/>
    <xf numFmtId="41" fontId="73" fillId="0" borderId="36" xfId="0" applyNumberFormat="1" applyFont="1" applyFill="1" applyBorder="1" applyAlignment="1" applyProtection="1">
      <alignment vertical="center" wrapText="1"/>
    </xf>
    <xf numFmtId="3" fontId="73" fillId="0" borderId="0" xfId="0" applyNumberFormat="1" applyFont="1" applyFill="1" applyBorder="1" applyAlignment="1" applyProtection="1">
      <alignment vertical="center"/>
    </xf>
    <xf numFmtId="0" fontId="75" fillId="56" borderId="54" xfId="2448" applyFont="1" applyFill="1" applyBorder="1" applyAlignment="1" applyProtection="1">
      <alignment horizontal="left" vertical="center" wrapText="1"/>
      <protection hidden="1"/>
    </xf>
    <xf numFmtId="0" fontId="75" fillId="56" borderId="54" xfId="2448" applyFont="1" applyFill="1" applyBorder="1" applyAlignment="1" applyProtection="1">
      <alignment horizontal="center" vertical="center" wrapText="1"/>
      <protection hidden="1"/>
    </xf>
    <xf numFmtId="169" fontId="73" fillId="56" borderId="54" xfId="2448" applyNumberFormat="1" applyFont="1" applyFill="1" applyBorder="1" applyAlignment="1" applyProtection="1">
      <alignment horizontal="center" vertical="top" wrapText="1"/>
    </xf>
    <xf numFmtId="0" fontId="73" fillId="28" borderId="57" xfId="2448" applyFont="1" applyFill="1" applyBorder="1" applyAlignment="1" applyProtection="1">
      <alignment horizontal="left" vertical="top" indent="1"/>
      <protection hidden="1"/>
    </xf>
    <xf numFmtId="0" fontId="0" fillId="56" borderId="49" xfId="0" applyFill="1" applyBorder="1"/>
    <xf numFmtId="0" fontId="73" fillId="28" borderId="57" xfId="2448" applyFont="1" applyFill="1" applyBorder="1" applyAlignment="1" applyProtection="1">
      <alignment horizontal="left" vertical="center" indent="1"/>
      <protection hidden="1"/>
    </xf>
    <xf numFmtId="0" fontId="75" fillId="28" borderId="57" xfId="2448" applyFont="1" applyFill="1" applyBorder="1" applyAlignment="1" applyProtection="1">
      <alignment vertical="center"/>
      <protection hidden="1"/>
    </xf>
    <xf numFmtId="0" fontId="84" fillId="0" borderId="57" xfId="0" applyFont="1" applyFill="1" applyBorder="1" applyAlignment="1" applyProtection="1">
      <alignment horizontal="centerContinuous" vertical="center"/>
      <protection hidden="1"/>
    </xf>
    <xf numFmtId="0" fontId="75" fillId="0" borderId="48" xfId="0" applyFont="1" applyFill="1" applyBorder="1" applyAlignment="1" applyProtection="1">
      <alignment horizontal="centerContinuous" vertical="center"/>
      <protection hidden="1"/>
    </xf>
    <xf numFmtId="0" fontId="75" fillId="0" borderId="49" xfId="0" applyFont="1" applyFill="1" applyBorder="1" applyAlignment="1" applyProtection="1">
      <alignment horizontal="centerContinuous" vertical="center"/>
      <protection hidden="1"/>
    </xf>
    <xf numFmtId="0" fontId="73" fillId="56" borderId="0" xfId="2448" applyFont="1" applyFill="1" applyAlignment="1" applyProtection="1">
      <alignment vertical="top"/>
      <protection hidden="1"/>
    </xf>
    <xf numFmtId="0" fontId="73" fillId="56" borderId="0" xfId="2448" applyFont="1" applyFill="1" applyBorder="1" applyAlignment="1" applyProtection="1">
      <alignment vertical="top"/>
      <protection hidden="1"/>
    </xf>
    <xf numFmtId="0" fontId="75" fillId="56" borderId="0" xfId="2448" applyFont="1" applyFill="1" applyAlignment="1" applyProtection="1">
      <alignment vertical="center"/>
      <protection hidden="1"/>
    </xf>
    <xf numFmtId="41" fontId="89" fillId="32" borderId="57" xfId="96" applyNumberFormat="1" applyFont="1" applyFill="1" applyBorder="1" applyAlignment="1">
      <alignment horizontal="centerContinuous" vertical="center"/>
    </xf>
    <xf numFmtId="41" fontId="89" fillId="32" borderId="48" xfId="96" applyNumberFormat="1" applyFont="1" applyFill="1" applyBorder="1" applyAlignment="1">
      <alignment horizontal="centerContinuous" vertical="center"/>
    </xf>
    <xf numFmtId="41" fontId="89" fillId="32" borderId="49" xfId="96" applyNumberFormat="1" applyFont="1" applyFill="1" applyBorder="1" applyAlignment="1">
      <alignment horizontal="centerContinuous" vertical="center"/>
    </xf>
    <xf numFmtId="0" fontId="75" fillId="28" borderId="0" xfId="2448" applyFont="1" applyFill="1" applyBorder="1" applyAlignment="1" applyProtection="1">
      <alignment vertical="top" wrapText="1"/>
      <protection hidden="1"/>
    </xf>
    <xf numFmtId="0" fontId="73" fillId="56" borderId="50" xfId="2448" applyFont="1" applyFill="1" applyBorder="1" applyAlignment="1" applyProtection="1">
      <alignment vertical="top"/>
      <protection hidden="1"/>
    </xf>
    <xf numFmtId="0" fontId="73" fillId="56" borderId="50" xfId="2448" applyFont="1" applyFill="1" applyBorder="1" applyAlignment="1" applyProtection="1">
      <alignment horizontal="center" vertical="center"/>
      <protection hidden="1"/>
    </xf>
    <xf numFmtId="0" fontId="73" fillId="56" borderId="45" xfId="2448" applyFont="1" applyFill="1" applyBorder="1" applyAlignment="1" applyProtection="1">
      <alignment vertical="top"/>
      <protection hidden="1"/>
    </xf>
    <xf numFmtId="0" fontId="73" fillId="56" borderId="45" xfId="2448" applyFont="1" applyFill="1" applyBorder="1" applyAlignment="1" applyProtection="1">
      <alignment horizontal="center" vertical="center"/>
      <protection hidden="1"/>
    </xf>
    <xf numFmtId="0" fontId="73" fillId="56" borderId="50" xfId="2448" applyFont="1" applyFill="1" applyBorder="1" applyAlignment="1" applyProtection="1">
      <alignment vertical="center"/>
      <protection hidden="1"/>
    </xf>
    <xf numFmtId="0" fontId="0" fillId="56" borderId="0" xfId="0" applyFill="1" applyBorder="1"/>
    <xf numFmtId="167" fontId="73" fillId="0" borderId="52" xfId="0" applyNumberFormat="1" applyFont="1" applyFill="1" applyBorder="1" applyAlignment="1" applyProtection="1">
      <alignment vertical="center" wrapText="1"/>
    </xf>
    <xf numFmtId="41" fontId="73" fillId="0" borderId="31" xfId="0" applyNumberFormat="1" applyFont="1" applyFill="1" applyBorder="1" applyAlignment="1" applyProtection="1">
      <alignment vertical="center" wrapText="1"/>
    </xf>
    <xf numFmtId="0" fontId="73" fillId="57" borderId="65" xfId="0" applyFont="1" applyFill="1" applyBorder="1"/>
    <xf numFmtId="0" fontId="73" fillId="57" borderId="63" xfId="0" applyFont="1" applyFill="1" applyBorder="1"/>
    <xf numFmtId="41" fontId="92" fillId="0" borderId="80" xfId="0" applyNumberFormat="1" applyFont="1" applyFill="1" applyBorder="1" applyAlignment="1" applyProtection="1">
      <alignment vertical="top" wrapText="1"/>
    </xf>
    <xf numFmtId="3" fontId="73" fillId="0" borderId="30" xfId="0" applyNumberFormat="1" applyFont="1" applyFill="1" applyBorder="1" applyAlignment="1" applyProtection="1">
      <alignment vertical="top"/>
    </xf>
    <xf numFmtId="3" fontId="73" fillId="0" borderId="10" xfId="0" applyNumberFormat="1" applyFont="1" applyFill="1" applyBorder="1" applyAlignment="1" applyProtection="1">
      <alignment vertical="top"/>
    </xf>
    <xf numFmtId="41" fontId="73" fillId="55" borderId="52" xfId="0" applyNumberFormat="1" applyFont="1" applyFill="1" applyBorder="1" applyAlignment="1" applyProtection="1">
      <alignment vertical="top" wrapText="1"/>
      <protection locked="0"/>
    </xf>
    <xf numFmtId="41" fontId="73" fillId="29" borderId="52" xfId="0" applyNumberFormat="1" applyFont="1" applyFill="1" applyBorder="1" applyAlignment="1" applyProtection="1">
      <alignment vertical="top" wrapText="1"/>
      <protection locked="0"/>
    </xf>
    <xf numFmtId="41" fontId="91" fillId="55" borderId="52" xfId="0" applyNumberFormat="1" applyFont="1" applyFill="1" applyBorder="1" applyAlignment="1" applyProtection="1">
      <alignment vertical="top" wrapText="1"/>
      <protection locked="0"/>
    </xf>
    <xf numFmtId="41" fontId="92" fillId="0" borderId="80" xfId="0" applyNumberFormat="1" applyFont="1" applyFill="1" applyBorder="1" applyAlignment="1" applyProtection="1">
      <alignment horizontal="center" vertical="top"/>
    </xf>
    <xf numFmtId="41" fontId="73" fillId="56" borderId="80" xfId="0" applyNumberFormat="1" applyFont="1" applyFill="1" applyBorder="1" applyAlignment="1" applyProtection="1">
      <alignment vertical="top" wrapText="1"/>
    </xf>
    <xf numFmtId="41" fontId="73" fillId="0" borderId="80" xfId="0" applyNumberFormat="1" applyFont="1" applyFill="1" applyBorder="1" applyAlignment="1" applyProtection="1">
      <alignment vertical="top" wrapText="1"/>
    </xf>
    <xf numFmtId="0" fontId="73" fillId="0" borderId="10" xfId="0" applyFont="1" applyFill="1" applyBorder="1" applyAlignment="1" applyProtection="1">
      <alignment horizontal="left" vertical="top"/>
    </xf>
    <xf numFmtId="41" fontId="73" fillId="56" borderId="10" xfId="0" applyNumberFormat="1" applyFont="1" applyFill="1" applyBorder="1" applyAlignment="1" applyProtection="1">
      <alignment vertical="top" wrapText="1"/>
    </xf>
    <xf numFmtId="170" fontId="73" fillId="55" borderId="65" xfId="2450" applyNumberFormat="1" applyFont="1" applyFill="1" applyBorder="1" applyAlignment="1" applyProtection="1">
      <alignment horizontal="center" vertical="center"/>
      <protection locked="0"/>
    </xf>
    <xf numFmtId="41" fontId="89" fillId="32" borderId="0" xfId="96" applyNumberFormat="1" applyFont="1" applyFill="1" applyBorder="1" applyAlignment="1">
      <alignment horizontal="centerContinuous" vertical="center"/>
    </xf>
    <xf numFmtId="0" fontId="73" fillId="55" borderId="65" xfId="0" applyFont="1" applyFill="1" applyBorder="1" applyAlignment="1" applyProtection="1">
      <alignment horizontal="left" vertical="center"/>
      <protection locked="0"/>
    </xf>
    <xf numFmtId="0" fontId="75" fillId="56" borderId="54" xfId="0" applyFont="1" applyFill="1" applyBorder="1" applyAlignment="1">
      <alignment horizontal="centerContinuous" vertical="center"/>
    </xf>
    <xf numFmtId="41" fontId="73" fillId="56" borderId="36" xfId="0" applyNumberFormat="1" applyFont="1" applyFill="1" applyBorder="1" applyAlignment="1" applyProtection="1">
      <alignment vertical="center" wrapText="1"/>
    </xf>
    <xf numFmtId="41" fontId="89" fillId="32" borderId="0" xfId="96" applyNumberFormat="1" applyFont="1" applyFill="1" applyBorder="1" applyAlignment="1" applyProtection="1">
      <alignment horizontal="centerContinuous" vertical="center"/>
    </xf>
    <xf numFmtId="0" fontId="73" fillId="55" borderId="54" xfId="0" applyFont="1" applyFill="1" applyBorder="1" applyProtection="1"/>
    <xf numFmtId="0" fontId="0" fillId="0" borderId="0" xfId="0" applyProtection="1"/>
    <xf numFmtId="0" fontId="73" fillId="60" borderId="54" xfId="0" applyFont="1" applyFill="1" applyBorder="1" applyProtection="1"/>
    <xf numFmtId="0" fontId="73" fillId="28" borderId="54" xfId="0" applyFont="1" applyFill="1" applyBorder="1" applyAlignment="1" applyProtection="1">
      <alignment wrapText="1"/>
    </xf>
    <xf numFmtId="0" fontId="73" fillId="56" borderId="0" xfId="45" applyFont="1" applyFill="1" applyProtection="1"/>
    <xf numFmtId="0" fontId="73" fillId="56" borderId="0" xfId="0" applyFont="1" applyFill="1" applyProtection="1"/>
    <xf numFmtId="0" fontId="74" fillId="56" borderId="0" xfId="45" applyFont="1" applyFill="1" applyAlignment="1" applyProtection="1">
      <alignment horizontal="centerContinuous"/>
    </xf>
    <xf numFmtId="0" fontId="74" fillId="56" borderId="0" xfId="45" applyFont="1" applyFill="1" applyBorder="1" applyAlignment="1" applyProtection="1">
      <alignment horizontal="centerContinuous"/>
    </xf>
    <xf numFmtId="0" fontId="73" fillId="56" borderId="0" xfId="0" applyFont="1" applyFill="1" applyBorder="1" applyProtection="1"/>
    <xf numFmtId="0" fontId="75" fillId="56" borderId="0" xfId="0" applyFont="1" applyFill="1" applyBorder="1" applyAlignment="1" applyProtection="1">
      <alignment horizontal="center"/>
    </xf>
    <xf numFmtId="0" fontId="73" fillId="55" borderId="65" xfId="2448" applyFont="1" applyFill="1" applyBorder="1" applyAlignment="1" applyProtection="1">
      <alignment horizontal="left" vertical="top" wrapText="1"/>
      <protection locked="0"/>
    </xf>
    <xf numFmtId="170" fontId="73" fillId="56" borderId="65" xfId="2450" applyNumberFormat="1" applyFont="1" applyFill="1" applyBorder="1" applyAlignment="1" applyProtection="1">
      <alignment horizontal="center" vertical="center"/>
    </xf>
    <xf numFmtId="0" fontId="73" fillId="56" borderId="54" xfId="0" applyFont="1" applyFill="1" applyBorder="1" applyAlignment="1">
      <alignment horizontal="centerContinuous" vertical="center"/>
    </xf>
    <xf numFmtId="0" fontId="75" fillId="56" borderId="48" xfId="0" applyFont="1" applyFill="1" applyBorder="1" applyAlignment="1" applyProtection="1">
      <alignment horizontal="centerContinuous" vertical="center"/>
      <protection hidden="1"/>
    </xf>
    <xf numFmtId="0" fontId="75" fillId="0" borderId="0" xfId="0" applyFont="1" applyFill="1" applyBorder="1" applyAlignment="1" applyProtection="1">
      <alignment horizontal="centerContinuous" vertical="center"/>
      <protection hidden="1"/>
    </xf>
    <xf numFmtId="0" fontId="75" fillId="28" borderId="0" xfId="2448" applyFont="1" applyFill="1" applyBorder="1" applyAlignment="1" applyProtection="1">
      <alignment vertical="center"/>
      <protection hidden="1"/>
    </xf>
    <xf numFmtId="169" fontId="73" fillId="56" borderId="0" xfId="2448" applyNumberFormat="1" applyFont="1" applyFill="1" applyBorder="1" applyAlignment="1" applyProtection="1">
      <alignment horizontal="center" vertical="center" wrapText="1"/>
    </xf>
    <xf numFmtId="0" fontId="73" fillId="56" borderId="0" xfId="2448" applyFont="1" applyFill="1" applyBorder="1" applyAlignment="1" applyProtection="1">
      <alignment vertical="center"/>
      <protection hidden="1"/>
    </xf>
    <xf numFmtId="0" fontId="73" fillId="55" borderId="65" xfId="2448" applyFont="1" applyFill="1" applyBorder="1" applyAlignment="1" applyProtection="1">
      <alignment horizontal="left" vertical="center" wrapText="1"/>
      <protection locked="0"/>
    </xf>
    <xf numFmtId="0" fontId="3" fillId="56" borderId="0" xfId="0" applyFont="1" applyFill="1"/>
    <xf numFmtId="0" fontId="75" fillId="56" borderId="0" xfId="2448" applyFont="1" applyFill="1" applyBorder="1" applyAlignment="1" applyProtection="1">
      <alignment horizontal="left" vertical="center" wrapText="1"/>
      <protection hidden="1"/>
    </xf>
    <xf numFmtId="2" fontId="73" fillId="28" borderId="0" xfId="2448" applyNumberFormat="1" applyFont="1" applyFill="1" applyBorder="1" applyAlignment="1" applyProtection="1">
      <alignment horizontal="center" vertical="center" wrapText="1"/>
      <protection hidden="1"/>
    </xf>
    <xf numFmtId="0" fontId="75" fillId="28" borderId="54" xfId="2448" applyFont="1" applyFill="1" applyBorder="1" applyAlignment="1" applyProtection="1">
      <alignment horizontal="center" vertical="top" wrapText="1"/>
      <protection hidden="1"/>
    </xf>
    <xf numFmtId="0" fontId="84" fillId="56" borderId="0" xfId="0" applyFont="1" applyFill="1" applyBorder="1" applyAlignment="1" applyProtection="1">
      <alignment horizontal="centerContinuous" vertical="center"/>
      <protection hidden="1"/>
    </xf>
    <xf numFmtId="41" fontId="89" fillId="32" borderId="54" xfId="96" applyNumberFormat="1" applyFont="1" applyFill="1" applyBorder="1" applyAlignment="1">
      <alignment horizontal="centerContinuous" vertical="center"/>
    </xf>
    <xf numFmtId="0" fontId="74" fillId="56" borderId="0" xfId="2448" applyFont="1" applyFill="1" applyBorder="1" applyAlignment="1" applyProtection="1">
      <alignment horizontal="center" vertical="center"/>
      <protection hidden="1"/>
    </xf>
    <xf numFmtId="0" fontId="73" fillId="56" borderId="46" xfId="2448" applyFont="1" applyFill="1" applyBorder="1" applyAlignment="1" applyProtection="1">
      <alignment vertical="top"/>
      <protection hidden="1"/>
    </xf>
    <xf numFmtId="0" fontId="88" fillId="60" borderId="54" xfId="2448" applyFont="1" applyFill="1" applyBorder="1" applyAlignment="1" applyProtection="1">
      <alignment horizontal="centerContinuous" vertical="top" wrapText="1"/>
    </xf>
    <xf numFmtId="174" fontId="73" fillId="56" borderId="0" xfId="0" applyNumberFormat="1" applyFont="1" applyFill="1" applyBorder="1" applyAlignment="1" applyProtection="1">
      <alignment horizontal="left" vertical="center"/>
      <protection locked="0"/>
    </xf>
    <xf numFmtId="0" fontId="75" fillId="56" borderId="57" xfId="0" applyFont="1" applyFill="1" applyBorder="1" applyProtection="1">
      <protection hidden="1"/>
    </xf>
    <xf numFmtId="0" fontId="75" fillId="56" borderId="48" xfId="0" applyFont="1" applyFill="1" applyBorder="1" applyProtection="1">
      <protection hidden="1"/>
    </xf>
    <xf numFmtId="0" fontId="75" fillId="55" borderId="54" xfId="0" applyFont="1" applyFill="1" applyBorder="1" applyAlignment="1" applyProtection="1">
      <alignment horizontal="center" vertical="center"/>
      <protection locked="0"/>
    </xf>
    <xf numFmtId="0" fontId="75" fillId="56" borderId="0" xfId="0" applyFont="1" applyFill="1" applyBorder="1" applyAlignment="1" applyProtection="1">
      <alignment horizontal="left" vertical="top" wrapText="1"/>
      <protection hidden="1"/>
    </xf>
    <xf numFmtId="0" fontId="73" fillId="0" borderId="0" xfId="0" applyFont="1" applyFill="1" applyBorder="1" applyAlignment="1" applyProtection="1">
      <alignment horizontal="center"/>
    </xf>
    <xf numFmtId="0" fontId="73" fillId="56" borderId="65" xfId="0" applyFont="1" applyFill="1" applyBorder="1" applyAlignment="1" applyProtection="1">
      <alignment horizontal="left" vertical="center"/>
    </xf>
    <xf numFmtId="0" fontId="85" fillId="58" borderId="97" xfId="0" applyFont="1" applyFill="1" applyBorder="1" applyAlignment="1" applyProtection="1">
      <alignment vertical="center"/>
      <protection hidden="1"/>
    </xf>
    <xf numFmtId="0" fontId="97" fillId="58" borderId="96" xfId="0" applyFont="1" applyFill="1" applyBorder="1" applyAlignment="1" applyProtection="1">
      <alignment vertical="center"/>
      <protection hidden="1"/>
    </xf>
    <xf numFmtId="175" fontId="73" fillId="55" borderId="65" xfId="0" applyNumberFormat="1" applyFont="1" applyFill="1" applyBorder="1" applyAlignment="1" applyProtection="1">
      <alignment vertical="center"/>
      <protection locked="0"/>
    </xf>
    <xf numFmtId="0" fontId="96" fillId="58" borderId="82" xfId="0" applyFont="1" applyFill="1" applyBorder="1" applyAlignment="1" applyProtection="1">
      <alignment vertical="center"/>
      <protection hidden="1"/>
    </xf>
    <xf numFmtId="0" fontId="96" fillId="58" borderId="47" xfId="0" applyFont="1" applyFill="1" applyBorder="1" applyAlignment="1" applyProtection="1">
      <alignment vertical="center"/>
      <protection hidden="1"/>
    </xf>
    <xf numFmtId="0" fontId="96" fillId="58" borderId="92" xfId="0" applyFont="1" applyFill="1" applyBorder="1" applyAlignment="1" applyProtection="1">
      <alignment vertical="center"/>
      <protection hidden="1"/>
    </xf>
    <xf numFmtId="0" fontId="96" fillId="58" borderId="93" xfId="0" applyFont="1" applyFill="1" applyBorder="1" applyAlignment="1" applyProtection="1">
      <alignment vertical="center"/>
      <protection hidden="1"/>
    </xf>
    <xf numFmtId="0" fontId="96" fillId="58" borderId="83" xfId="0" applyFont="1" applyFill="1" applyBorder="1" applyAlignment="1" applyProtection="1">
      <alignment vertical="center"/>
      <protection hidden="1"/>
    </xf>
    <xf numFmtId="0" fontId="96" fillId="58" borderId="84" xfId="0" applyFont="1" applyFill="1" applyBorder="1" applyAlignment="1" applyProtection="1">
      <alignment vertical="center"/>
      <protection hidden="1"/>
    </xf>
    <xf numFmtId="0" fontId="96" fillId="58" borderId="92" xfId="0" applyFont="1" applyFill="1" applyBorder="1" applyAlignment="1" applyProtection="1">
      <protection hidden="1"/>
    </xf>
    <xf numFmtId="0" fontId="96" fillId="58" borderId="93" xfId="0" applyFont="1" applyFill="1" applyBorder="1" applyAlignment="1" applyProtection="1">
      <protection hidden="1"/>
    </xf>
    <xf numFmtId="0" fontId="96" fillId="58" borderId="0" xfId="0" applyFont="1" applyFill="1" applyBorder="1" applyAlignment="1" applyProtection="1">
      <alignment vertical="center"/>
      <protection hidden="1"/>
    </xf>
    <xf numFmtId="43" fontId="96" fillId="56" borderId="0" xfId="0" applyNumberFormat="1" applyFont="1" applyFill="1" applyBorder="1" applyAlignment="1" applyProtection="1">
      <alignment horizontal="center" vertical="center" wrapText="1"/>
      <protection hidden="1"/>
    </xf>
    <xf numFmtId="0" fontId="73" fillId="56" borderId="0" xfId="0" applyFont="1" applyFill="1" applyAlignment="1">
      <alignment wrapText="1"/>
    </xf>
    <xf numFmtId="0" fontId="73" fillId="0" borderId="0" xfId="0" applyFont="1" applyFill="1" applyAlignment="1" applyProtection="1">
      <alignment wrapText="1"/>
    </xf>
    <xf numFmtId="0" fontId="73" fillId="0" borderId="66" xfId="0" applyFont="1" applyFill="1" applyBorder="1" applyProtection="1"/>
    <xf numFmtId="0" fontId="73" fillId="0" borderId="53" xfId="0" applyFont="1" applyFill="1" applyBorder="1" applyProtection="1"/>
    <xf numFmtId="0" fontId="73" fillId="0" borderId="58" xfId="0" applyFont="1" applyFill="1" applyBorder="1" applyProtection="1"/>
    <xf numFmtId="0" fontId="73" fillId="0" borderId="43" xfId="0" applyFont="1" applyFill="1" applyBorder="1" applyProtection="1"/>
    <xf numFmtId="0" fontId="73" fillId="0" borderId="44" xfId="0" applyFont="1" applyFill="1" applyBorder="1" applyProtection="1"/>
    <xf numFmtId="0" fontId="95" fillId="0" borderId="43" xfId="0" applyFont="1" applyFill="1" applyBorder="1" applyProtection="1"/>
    <xf numFmtId="0" fontId="74" fillId="0" borderId="0" xfId="0" applyFont="1" applyFill="1" applyBorder="1" applyAlignment="1" applyProtection="1">
      <alignment horizontal="centerContinuous" vertical="center" wrapText="1"/>
    </xf>
    <xf numFmtId="0" fontId="74" fillId="0" borderId="0" xfId="0" applyFont="1" applyFill="1" applyBorder="1" applyAlignment="1" applyProtection="1">
      <alignment horizontal="centerContinuous" vertical="center"/>
    </xf>
    <xf numFmtId="0" fontId="95" fillId="0" borderId="0" xfId="0" applyFont="1" applyFill="1" applyBorder="1" applyAlignment="1" applyProtection="1">
      <alignment horizontal="centerContinuous" vertical="center"/>
    </xf>
    <xf numFmtId="0" fontId="95" fillId="0" borderId="44" xfId="0" applyFont="1" applyFill="1" applyBorder="1" applyProtection="1"/>
    <xf numFmtId="0" fontId="73" fillId="0" borderId="43" xfId="0" applyFont="1" applyFill="1" applyBorder="1" applyAlignment="1" applyProtection="1">
      <alignment wrapText="1"/>
    </xf>
    <xf numFmtId="0" fontId="73" fillId="0" borderId="77" xfId="0" applyFont="1" applyFill="1" applyBorder="1" applyProtection="1"/>
    <xf numFmtId="0" fontId="73" fillId="0" borderId="44" xfId="0" applyFont="1" applyFill="1" applyBorder="1" applyAlignment="1" applyProtection="1">
      <alignment wrapText="1"/>
    </xf>
    <xf numFmtId="0" fontId="73" fillId="0" borderId="79" xfId="0" applyFont="1" applyFill="1" applyBorder="1" applyProtection="1"/>
    <xf numFmtId="0" fontId="75" fillId="0" borderId="0" xfId="0" quotePrefix="1" applyFont="1" applyFill="1" applyBorder="1" applyAlignment="1" applyProtection="1">
      <alignment horizontal="left"/>
    </xf>
    <xf numFmtId="0" fontId="73" fillId="0" borderId="55" xfId="0" applyFont="1" applyFill="1" applyBorder="1" applyProtection="1"/>
    <xf numFmtId="0" fontId="73" fillId="0" borderId="0" xfId="0" quotePrefix="1" applyFont="1" applyFill="1" applyBorder="1" applyAlignment="1" applyProtection="1">
      <alignment horizontal="left"/>
    </xf>
    <xf numFmtId="0" fontId="80" fillId="0" borderId="54" xfId="2446" applyFill="1" applyBorder="1" applyAlignment="1" applyProtection="1">
      <alignment horizontal="left"/>
    </xf>
    <xf numFmtId="0" fontId="73" fillId="0" borderId="54" xfId="0" quotePrefix="1" applyFont="1" applyFill="1" applyBorder="1" applyAlignment="1" applyProtection="1">
      <alignment wrapText="1"/>
    </xf>
    <xf numFmtId="0" fontId="80" fillId="0" borderId="54" xfId="2446" quotePrefix="1" applyFill="1" applyBorder="1" applyAlignment="1" applyProtection="1">
      <alignment horizontal="left"/>
    </xf>
    <xf numFmtId="0" fontId="53" fillId="0" borderId="54" xfId="2446" applyFont="1" applyFill="1" applyBorder="1" applyAlignment="1" applyProtection="1">
      <alignment horizontal="left" vertical="top"/>
    </xf>
    <xf numFmtId="0" fontId="73" fillId="0" borderId="54" xfId="0" quotePrefix="1" applyFont="1" applyFill="1" applyBorder="1" applyAlignment="1" applyProtection="1">
      <alignment horizontal="left" vertical="top" wrapText="1"/>
    </xf>
    <xf numFmtId="0" fontId="73" fillId="0" borderId="0" xfId="0" applyFont="1" applyFill="1" applyBorder="1" applyAlignment="1" applyProtection="1">
      <alignment horizontal="left"/>
    </xf>
    <xf numFmtId="0" fontId="90" fillId="0" borderId="0" xfId="2446" quotePrefix="1" applyFont="1" applyFill="1" applyBorder="1" applyAlignment="1" applyProtection="1">
      <alignment horizontal="left"/>
    </xf>
    <xf numFmtId="0" fontId="73" fillId="0" borderId="0" xfId="0" quotePrefix="1" applyFont="1" applyFill="1" applyBorder="1" applyAlignment="1" applyProtection="1"/>
    <xf numFmtId="0" fontId="73" fillId="0" borderId="0" xfId="0" applyFont="1" applyFill="1" applyBorder="1" applyAlignment="1" applyProtection="1">
      <alignment wrapText="1"/>
    </xf>
    <xf numFmtId="0" fontId="73" fillId="0" borderId="78" xfId="0" applyFont="1" applyFill="1" applyBorder="1" applyAlignment="1" applyProtection="1">
      <alignment wrapText="1"/>
    </xf>
    <xf numFmtId="0" fontId="75" fillId="0" borderId="54" xfId="0" applyFont="1" applyBorder="1"/>
    <xf numFmtId="0" fontId="73" fillId="63" borderId="54" xfId="0" applyFont="1" applyFill="1" applyBorder="1" applyProtection="1"/>
    <xf numFmtId="0" fontId="75" fillId="0" borderId="54" xfId="0" applyFont="1" applyBorder="1" applyAlignment="1">
      <alignment horizontal="center"/>
    </xf>
    <xf numFmtId="0" fontId="73" fillId="61" borderId="54" xfId="0" applyFont="1" applyFill="1" applyBorder="1" applyAlignment="1">
      <alignment horizontal="center"/>
    </xf>
    <xf numFmtId="41" fontId="73" fillId="0" borderId="0" xfId="0" applyNumberFormat="1" applyFont="1" applyBorder="1"/>
    <xf numFmtId="0" fontId="73" fillId="0" borderId="44" xfId="0" applyFont="1" applyBorder="1"/>
    <xf numFmtId="0" fontId="99" fillId="0" borderId="77" xfId="0" applyFont="1" applyBorder="1"/>
    <xf numFmtId="41" fontId="73" fillId="0" borderId="78" xfId="0" applyNumberFormat="1" applyFont="1" applyBorder="1"/>
    <xf numFmtId="0" fontId="73" fillId="0" borderId="78" xfId="0" applyFont="1" applyBorder="1"/>
    <xf numFmtId="0" fontId="73" fillId="0" borderId="79" xfId="0" applyFont="1" applyBorder="1"/>
    <xf numFmtId="0" fontId="81" fillId="62" borderId="54" xfId="0" applyFont="1" applyFill="1" applyBorder="1"/>
    <xf numFmtId="0" fontId="73" fillId="62" borderId="54" xfId="0" applyFont="1" applyFill="1" applyBorder="1" applyAlignment="1">
      <alignment horizontal="center" vertical="center"/>
    </xf>
    <xf numFmtId="0" fontId="82" fillId="64" borderId="68" xfId="0" applyFont="1" applyFill="1" applyBorder="1"/>
    <xf numFmtId="0" fontId="73" fillId="0" borderId="57" xfId="0" applyFont="1" applyBorder="1"/>
    <xf numFmtId="0" fontId="73" fillId="0" borderId="48" xfId="0" applyFont="1" applyBorder="1"/>
    <xf numFmtId="0" fontId="73" fillId="0" borderId="49" xfId="0" applyFont="1" applyBorder="1"/>
    <xf numFmtId="0" fontId="75" fillId="0" borderId="99" xfId="0" applyFont="1" applyFill="1" applyBorder="1" applyAlignment="1" applyProtection="1"/>
    <xf numFmtId="0" fontId="75" fillId="0" borderId="100" xfId="0" applyFont="1" applyFill="1" applyBorder="1" applyAlignment="1" applyProtection="1"/>
    <xf numFmtId="41" fontId="75" fillId="0" borderId="35" xfId="0" applyNumberFormat="1" applyFont="1" applyFill="1" applyBorder="1" applyAlignment="1" applyProtection="1">
      <alignment horizontal="center" vertical="top"/>
    </xf>
    <xf numFmtId="41" fontId="73" fillId="29" borderId="1" xfId="0" applyNumberFormat="1" applyFont="1" applyFill="1" applyBorder="1" applyAlignment="1" applyProtection="1">
      <alignment vertical="top" wrapText="1"/>
      <protection locked="0"/>
    </xf>
    <xf numFmtId="41" fontId="91" fillId="29" borderId="1" xfId="0" applyNumberFormat="1" applyFont="1" applyFill="1" applyBorder="1" applyAlignment="1" applyProtection="1">
      <alignment vertical="top" wrapText="1"/>
      <protection locked="0"/>
    </xf>
    <xf numFmtId="41" fontId="73" fillId="56" borderId="101" xfId="0" applyNumberFormat="1" applyFont="1" applyFill="1" applyBorder="1" applyAlignment="1" applyProtection="1">
      <alignment vertical="top" wrapText="1"/>
    </xf>
    <xf numFmtId="41" fontId="73" fillId="0" borderId="101" xfId="0" applyNumberFormat="1" applyFont="1" applyFill="1" applyBorder="1" applyAlignment="1" applyProtection="1">
      <alignment vertical="top" wrapText="1"/>
    </xf>
    <xf numFmtId="41" fontId="73" fillId="55" borderId="1" xfId="0" applyNumberFormat="1" applyFont="1" applyFill="1" applyBorder="1" applyAlignment="1" applyProtection="1">
      <alignment vertical="top" wrapText="1"/>
      <protection locked="0"/>
    </xf>
    <xf numFmtId="41" fontId="73" fillId="29" borderId="101" xfId="0" applyNumberFormat="1" applyFont="1" applyFill="1" applyBorder="1" applyAlignment="1" applyProtection="1">
      <alignment vertical="top" wrapText="1"/>
      <protection locked="0"/>
    </xf>
    <xf numFmtId="41" fontId="73" fillId="29" borderId="103" xfId="0" applyNumberFormat="1" applyFont="1" applyFill="1" applyBorder="1" applyAlignment="1" applyProtection="1">
      <alignment vertical="top"/>
      <protection locked="0"/>
    </xf>
    <xf numFmtId="41" fontId="73" fillId="29" borderId="102" xfId="0" applyNumberFormat="1" applyFont="1" applyFill="1" applyBorder="1" applyAlignment="1" applyProtection="1">
      <alignment vertical="top"/>
      <protection locked="0"/>
    </xf>
    <xf numFmtId="10" fontId="73" fillId="0" borderId="57" xfId="93" applyNumberFormat="1" applyFont="1" applyBorder="1"/>
    <xf numFmtId="0" fontId="75" fillId="28" borderId="57" xfId="2448" applyFont="1" applyFill="1" applyBorder="1" applyAlignment="1" applyProtection="1">
      <alignment horizontal="center" vertical="top" wrapText="1"/>
      <protection hidden="1"/>
    </xf>
    <xf numFmtId="0" fontId="75" fillId="0" borderId="54" xfId="0" applyFont="1" applyBorder="1" applyAlignment="1">
      <alignment horizontal="right"/>
    </xf>
    <xf numFmtId="175" fontId="73" fillId="0" borderId="0" xfId="2447" applyNumberFormat="1" applyFont="1"/>
    <xf numFmtId="0" fontId="73" fillId="57" borderId="54" xfId="0" applyFont="1" applyFill="1" applyBorder="1" applyAlignment="1">
      <alignment horizontal="right" vertical="center"/>
    </xf>
    <xf numFmtId="43" fontId="73" fillId="57" borderId="54" xfId="0" applyNumberFormat="1" applyFont="1" applyFill="1" applyBorder="1" applyAlignment="1">
      <alignment horizontal="left" vertical="center"/>
    </xf>
    <xf numFmtId="0" fontId="73" fillId="57" borderId="54" xfId="0" applyFont="1" applyFill="1" applyBorder="1" applyAlignment="1">
      <alignment horizontal="left" vertical="center"/>
    </xf>
    <xf numFmtId="43" fontId="73" fillId="62" borderId="54" xfId="0" applyNumberFormat="1" applyFont="1" applyFill="1" applyBorder="1" applyAlignment="1">
      <alignment horizontal="left" vertical="center"/>
    </xf>
    <xf numFmtId="0" fontId="75" fillId="57" borderId="77" xfId="0" applyFont="1" applyFill="1" applyBorder="1"/>
    <xf numFmtId="43" fontId="75" fillId="57" borderId="64" xfId="2447" applyFont="1" applyFill="1" applyBorder="1" applyAlignment="1">
      <alignment horizontal="left" vertical="center"/>
    </xf>
    <xf numFmtId="41" fontId="91" fillId="56" borderId="36" xfId="0" applyNumberFormat="1" applyFont="1" applyFill="1" applyBorder="1" applyAlignment="1" applyProtection="1">
      <alignment vertical="top" wrapText="1"/>
      <protection hidden="1"/>
    </xf>
    <xf numFmtId="41" fontId="73" fillId="56" borderId="40" xfId="0" applyNumberFormat="1" applyFont="1" applyFill="1" applyBorder="1" applyAlignment="1" applyProtection="1">
      <alignment vertical="top" wrapText="1"/>
      <protection hidden="1"/>
    </xf>
    <xf numFmtId="41" fontId="91" fillId="0" borderId="27" xfId="0" applyNumberFormat="1" applyFont="1" applyFill="1" applyBorder="1" applyAlignment="1" applyProtection="1">
      <alignment horizontal="right" vertical="center"/>
    </xf>
    <xf numFmtId="41" fontId="75" fillId="0" borderId="14" xfId="0" applyNumberFormat="1" applyFont="1" applyFill="1" applyBorder="1" applyAlignment="1" applyProtection="1">
      <alignment horizontal="center" vertical="top"/>
    </xf>
    <xf numFmtId="41" fontId="75" fillId="0" borderId="16" xfId="0" applyNumberFormat="1" applyFont="1" applyFill="1" applyBorder="1" applyAlignment="1" applyProtection="1">
      <alignment horizontal="center" vertical="top"/>
    </xf>
    <xf numFmtId="41" fontId="75" fillId="0" borderId="20" xfId="0" applyNumberFormat="1" applyFont="1" applyFill="1" applyBorder="1" applyAlignment="1" applyProtection="1">
      <alignment horizontal="center" vertical="top"/>
    </xf>
    <xf numFmtId="41" fontId="75" fillId="0" borderId="14" xfId="0" applyNumberFormat="1" applyFont="1" applyFill="1" applyBorder="1" applyAlignment="1" applyProtection="1">
      <alignment horizontal="center" vertical="top" wrapText="1"/>
    </xf>
    <xf numFmtId="166" fontId="75" fillId="56" borderId="20" xfId="0" applyNumberFormat="1" applyFont="1" applyFill="1" applyBorder="1" applyAlignment="1" applyProtection="1">
      <alignment horizontal="center" vertical="top" wrapText="1"/>
    </xf>
    <xf numFmtId="41" fontId="73" fillId="56" borderId="105" xfId="0" applyNumberFormat="1" applyFont="1" applyFill="1" applyBorder="1" applyAlignment="1" applyProtection="1">
      <alignment vertical="top" wrapText="1"/>
      <protection hidden="1"/>
    </xf>
    <xf numFmtId="41" fontId="91" fillId="56" borderId="31" xfId="0" applyNumberFormat="1" applyFont="1" applyFill="1" applyBorder="1" applyAlignment="1" applyProtection="1">
      <alignment vertical="top" wrapText="1"/>
      <protection hidden="1"/>
    </xf>
    <xf numFmtId="41" fontId="73" fillId="29" borderId="31" xfId="0" applyNumberFormat="1" applyFont="1" applyFill="1" applyBorder="1" applyAlignment="1" applyProtection="1">
      <alignment vertical="top" wrapText="1"/>
      <protection locked="0"/>
    </xf>
    <xf numFmtId="41" fontId="91" fillId="29" borderId="31" xfId="0" applyNumberFormat="1" applyFont="1" applyFill="1" applyBorder="1" applyAlignment="1" applyProtection="1">
      <alignment vertical="top" wrapText="1"/>
      <protection locked="0"/>
    </xf>
    <xf numFmtId="41" fontId="73" fillId="0" borderId="31" xfId="0" applyNumberFormat="1" applyFont="1" applyFill="1" applyBorder="1" applyAlignment="1" applyProtection="1">
      <alignment vertical="top" wrapText="1"/>
    </xf>
    <xf numFmtId="41" fontId="73" fillId="55" borderId="31" xfId="0" applyNumberFormat="1" applyFont="1" applyFill="1" applyBorder="1" applyAlignment="1" applyProtection="1">
      <alignment vertical="top" wrapText="1"/>
      <protection locked="0"/>
    </xf>
    <xf numFmtId="41" fontId="92" fillId="0" borderId="32" xfId="0" applyNumberFormat="1" applyFont="1" applyFill="1" applyBorder="1" applyAlignment="1" applyProtection="1">
      <alignment vertical="top" wrapText="1"/>
    </xf>
    <xf numFmtId="41" fontId="73" fillId="0" borderId="31" xfId="0" applyNumberFormat="1" applyFont="1" applyFill="1" applyBorder="1" applyAlignment="1" applyProtection="1">
      <alignment horizontal="right" vertical="top"/>
    </xf>
    <xf numFmtId="41" fontId="91" fillId="55" borderId="31" xfId="0" applyNumberFormat="1" applyFont="1" applyFill="1" applyBorder="1" applyAlignment="1" applyProtection="1">
      <alignment vertical="top" wrapText="1"/>
      <protection locked="0"/>
    </xf>
    <xf numFmtId="41" fontId="73" fillId="0" borderId="106" xfId="0" applyNumberFormat="1" applyFont="1" applyFill="1" applyBorder="1" applyAlignment="1" applyProtection="1">
      <alignment vertical="top" wrapText="1"/>
    </xf>
    <xf numFmtId="41" fontId="92" fillId="0" borderId="31" xfId="0" applyNumberFormat="1" applyFont="1" applyFill="1" applyBorder="1" applyAlignment="1" applyProtection="1">
      <alignment vertical="top" wrapText="1"/>
    </xf>
    <xf numFmtId="41" fontId="92" fillId="0" borderId="106" xfId="0" applyNumberFormat="1" applyFont="1" applyFill="1" applyBorder="1" applyAlignment="1" applyProtection="1">
      <alignment vertical="top" wrapText="1"/>
    </xf>
    <xf numFmtId="41" fontId="73" fillId="56" borderId="31" xfId="0" applyNumberFormat="1" applyFont="1" applyFill="1" applyBorder="1" applyAlignment="1" applyProtection="1">
      <alignment vertical="top"/>
    </xf>
    <xf numFmtId="41" fontId="92" fillId="0" borderId="31" xfId="0" applyNumberFormat="1" applyFont="1" applyFill="1" applyBorder="1" applyAlignment="1" applyProtection="1">
      <alignment horizontal="center" vertical="top"/>
    </xf>
    <xf numFmtId="41" fontId="92" fillId="0" borderId="106" xfId="0" applyNumberFormat="1" applyFont="1" applyFill="1" applyBorder="1" applyAlignment="1" applyProtection="1">
      <alignment horizontal="center" vertical="top"/>
    </xf>
    <xf numFmtId="41" fontId="73" fillId="29" borderId="23" xfId="0" applyNumberFormat="1" applyFont="1" applyFill="1" applyBorder="1" applyAlignment="1" applyProtection="1">
      <alignment vertical="top"/>
      <protection locked="0"/>
    </xf>
    <xf numFmtId="41" fontId="73" fillId="0" borderId="107" xfId="0" applyNumberFormat="1" applyFont="1" applyFill="1" applyBorder="1" applyAlignment="1" applyProtection="1">
      <alignment vertical="top"/>
    </xf>
    <xf numFmtId="41" fontId="75" fillId="0" borderId="107" xfId="0" applyNumberFormat="1" applyFont="1" applyFill="1" applyBorder="1" applyAlignment="1" applyProtection="1">
      <alignment vertical="top"/>
    </xf>
    <xf numFmtId="41" fontId="73" fillId="56" borderId="81" xfId="0" applyNumberFormat="1" applyFont="1" applyFill="1" applyBorder="1" applyAlignment="1" applyProtection="1">
      <alignment vertical="top"/>
    </xf>
    <xf numFmtId="41" fontId="75" fillId="0" borderId="32" xfId="0" applyNumberFormat="1" applyFont="1" applyFill="1" applyBorder="1" applyAlignment="1" applyProtection="1">
      <alignment vertical="top"/>
    </xf>
    <xf numFmtId="0" fontId="75" fillId="56" borderId="108" xfId="0" applyFont="1" applyFill="1" applyBorder="1" applyAlignment="1" applyProtection="1">
      <alignment vertical="top"/>
    </xf>
    <xf numFmtId="0" fontId="75" fillId="56" borderId="109" xfId="0" applyFont="1" applyFill="1" applyBorder="1" applyAlignment="1" applyProtection="1">
      <alignment horizontal="center" vertical="top"/>
    </xf>
    <xf numFmtId="0" fontId="88" fillId="60" borderId="110" xfId="2448" applyFont="1" applyFill="1" applyBorder="1" applyAlignment="1" applyProtection="1">
      <alignment horizontal="centerContinuous" vertical="top" wrapText="1"/>
    </xf>
    <xf numFmtId="0" fontId="73" fillId="55" borderId="111" xfId="0" applyFont="1" applyFill="1" applyBorder="1" applyAlignment="1" applyProtection="1">
      <alignment horizontal="left" wrapText="1"/>
      <protection locked="0"/>
    </xf>
    <xf numFmtId="0" fontId="73" fillId="56" borderId="109" xfId="0" applyFont="1" applyFill="1" applyBorder="1" applyAlignment="1" applyProtection="1">
      <alignment horizontal="left" vertical="top"/>
    </xf>
    <xf numFmtId="0" fontId="75" fillId="56" borderId="109" xfId="0" applyFont="1" applyFill="1" applyBorder="1" applyAlignment="1" applyProtection="1">
      <alignment horizontal="left" vertical="top"/>
    </xf>
    <xf numFmtId="3" fontId="73" fillId="56" borderId="109" xfId="0" applyNumberFormat="1" applyFont="1" applyFill="1" applyBorder="1" applyAlignment="1" applyProtection="1">
      <alignment horizontal="left" vertical="top" wrapText="1"/>
    </xf>
    <xf numFmtId="3" fontId="73" fillId="56" borderId="109" xfId="0" applyNumberFormat="1" applyFont="1" applyFill="1" applyBorder="1" applyAlignment="1" applyProtection="1">
      <alignment horizontal="left" vertical="top" wrapText="1"/>
      <protection locked="0"/>
    </xf>
    <xf numFmtId="3" fontId="73" fillId="0" borderId="112" xfId="0" applyNumberFormat="1" applyFont="1" applyFill="1" applyBorder="1" applyAlignment="1" applyProtection="1">
      <alignment horizontal="left" vertical="top" wrapText="1"/>
    </xf>
    <xf numFmtId="3" fontId="73" fillId="0" borderId="109" xfId="0" applyNumberFormat="1" applyFont="1" applyFill="1" applyBorder="1" applyAlignment="1" applyProtection="1">
      <alignment horizontal="left" vertical="top" wrapText="1"/>
    </xf>
    <xf numFmtId="3" fontId="73" fillId="56" borderId="112" xfId="0" applyNumberFormat="1" applyFont="1" applyFill="1" applyBorder="1" applyAlignment="1" applyProtection="1">
      <alignment horizontal="left" vertical="top" wrapText="1"/>
    </xf>
    <xf numFmtId="3" fontId="73" fillId="56" borderId="112" xfId="0" applyNumberFormat="1" applyFont="1" applyFill="1" applyBorder="1" applyAlignment="1" applyProtection="1">
      <alignment vertical="top" wrapText="1"/>
      <protection locked="0"/>
    </xf>
    <xf numFmtId="3" fontId="73" fillId="56" borderId="109" xfId="0" applyNumberFormat="1" applyFont="1" applyFill="1" applyBorder="1" applyAlignment="1" applyProtection="1">
      <alignment vertical="top" wrapText="1"/>
      <protection locked="0"/>
    </xf>
    <xf numFmtId="0" fontId="73" fillId="55" borderId="113" xfId="0" applyFont="1" applyFill="1" applyBorder="1" applyAlignment="1" applyProtection="1">
      <alignment horizontal="left" wrapText="1"/>
      <protection locked="0"/>
    </xf>
    <xf numFmtId="0" fontId="72" fillId="0" borderId="0" xfId="0" applyFont="1" applyFill="1" applyBorder="1" applyAlignment="1" applyProtection="1">
      <alignment horizontal="right" vertical="center"/>
    </xf>
    <xf numFmtId="0" fontId="74" fillId="0" borderId="51" xfId="2448" applyFont="1" applyFill="1" applyBorder="1" applyAlignment="1" applyProtection="1">
      <alignment horizontal="center" vertical="center" wrapText="1"/>
      <protection hidden="1"/>
    </xf>
    <xf numFmtId="0" fontId="74" fillId="0" borderId="76" xfId="2448" applyFont="1" applyFill="1" applyBorder="1" applyAlignment="1" applyProtection="1">
      <alignment horizontal="center" vertical="center"/>
      <protection hidden="1"/>
    </xf>
    <xf numFmtId="0" fontId="74" fillId="0" borderId="56" xfId="2448" applyFont="1" applyFill="1" applyBorder="1" applyAlignment="1" applyProtection="1">
      <alignment horizontal="center" vertical="center"/>
      <protection hidden="1"/>
    </xf>
    <xf numFmtId="0" fontId="3" fillId="56" borderId="65" xfId="0" applyFont="1" applyFill="1" applyBorder="1" applyAlignment="1">
      <alignment horizontal="center"/>
    </xf>
    <xf numFmtId="0" fontId="75" fillId="0" borderId="65" xfId="0" applyNumberFormat="1" applyFont="1" applyBorder="1" applyAlignment="1">
      <alignment horizontal="left"/>
    </xf>
    <xf numFmtId="0" fontId="0" fillId="56" borderId="0" xfId="0" applyFill="1" applyBorder="1" applyAlignment="1">
      <alignment horizontal="center"/>
    </xf>
    <xf numFmtId="0" fontId="3" fillId="0" borderId="0" xfId="0" applyFont="1"/>
    <xf numFmtId="0" fontId="0" fillId="56" borderId="0" xfId="0" applyFill="1" applyBorder="1" applyAlignment="1">
      <alignment horizontal="center" wrapText="1"/>
    </xf>
    <xf numFmtId="0" fontId="101" fillId="0" borderId="0" xfId="0" applyFont="1"/>
    <xf numFmtId="0" fontId="75" fillId="0" borderId="0" xfId="0" applyFont="1" applyAlignment="1">
      <alignment horizontal="center"/>
    </xf>
    <xf numFmtId="0" fontId="75" fillId="0" borderId="0" xfId="0" quotePrefix="1" applyFont="1" applyAlignment="1">
      <alignment horizontal="center"/>
    </xf>
    <xf numFmtId="0" fontId="73" fillId="28" borderId="54" xfId="2448" applyFont="1" applyFill="1" applyBorder="1" applyAlignment="1" applyProtection="1">
      <alignment horizontal="center" vertical="center" wrapText="1"/>
      <protection hidden="1"/>
    </xf>
    <xf numFmtId="0" fontId="75" fillId="0" borderId="0" xfId="0" quotePrefix="1" applyFont="1" applyFill="1" applyBorder="1" applyAlignment="1" applyProtection="1"/>
    <xf numFmtId="164" fontId="96" fillId="58" borderId="65" xfId="93" applyNumberFormat="1" applyFont="1" applyFill="1" applyBorder="1" applyAlignment="1" applyProtection="1">
      <alignment horizontal="right" vertical="center" wrapText="1"/>
      <protection hidden="1"/>
    </xf>
    <xf numFmtId="164" fontId="96" fillId="55" borderId="65" xfId="93" applyNumberFormat="1" applyFont="1" applyFill="1" applyBorder="1" applyAlignment="1" applyProtection="1">
      <alignment horizontal="right" vertical="center" wrapText="1"/>
      <protection locked="0"/>
    </xf>
    <xf numFmtId="0" fontId="73" fillId="56" borderId="65" xfId="2448" applyFont="1" applyFill="1" applyBorder="1" applyAlignment="1" applyProtection="1">
      <alignment horizontal="center" vertical="center" wrapText="1"/>
      <protection hidden="1"/>
    </xf>
    <xf numFmtId="175" fontId="73" fillId="55" borderId="63" xfId="0" applyNumberFormat="1" applyFont="1" applyFill="1" applyBorder="1" applyAlignment="1" applyProtection="1">
      <alignment vertical="center"/>
      <protection locked="0"/>
    </xf>
    <xf numFmtId="175" fontId="96" fillId="58" borderId="65" xfId="0" applyNumberFormat="1" applyFont="1" applyFill="1" applyBorder="1" applyAlignment="1" applyProtection="1">
      <alignment horizontal="center" vertical="center" wrapText="1"/>
      <protection hidden="1"/>
    </xf>
    <xf numFmtId="175" fontId="96" fillId="58" borderId="95" xfId="0" applyNumberFormat="1" applyFont="1" applyFill="1" applyBorder="1" applyAlignment="1" applyProtection="1">
      <alignment horizontal="center" vertical="center" wrapText="1"/>
      <protection hidden="1"/>
    </xf>
    <xf numFmtId="175" fontId="96" fillId="58" borderId="94" xfId="0" applyNumberFormat="1" applyFont="1" applyFill="1" applyBorder="1" applyAlignment="1" applyProtection="1">
      <alignment horizontal="center" wrapText="1"/>
      <protection hidden="1"/>
    </xf>
    <xf numFmtId="175" fontId="73" fillId="0" borderId="65" xfId="0" applyNumberFormat="1" applyFont="1" applyFill="1" applyBorder="1" applyAlignment="1" applyProtection="1">
      <alignment vertical="center"/>
    </xf>
    <xf numFmtId="175" fontId="73" fillId="56" borderId="65" xfId="0" applyNumberFormat="1" applyFont="1" applyFill="1" applyBorder="1" applyAlignment="1" applyProtection="1">
      <alignment horizontal="center" vertical="center"/>
    </xf>
    <xf numFmtId="175" fontId="73" fillId="56" borderId="54" xfId="0" applyNumberFormat="1" applyFont="1" applyFill="1" applyBorder="1" applyAlignment="1" applyProtection="1">
      <alignment horizontal="center" vertical="center"/>
    </xf>
    <xf numFmtId="175" fontId="73" fillId="56" borderId="65" xfId="0" applyNumberFormat="1" applyFont="1" applyFill="1" applyBorder="1" applyAlignment="1" applyProtection="1">
      <alignment vertical="center"/>
    </xf>
    <xf numFmtId="0" fontId="3" fillId="56" borderId="75" xfId="0" applyFont="1" applyFill="1" applyBorder="1" applyAlignment="1">
      <alignment horizontal="center"/>
    </xf>
    <xf numFmtId="0" fontId="78" fillId="57" borderId="117" xfId="0" applyFont="1" applyFill="1" applyBorder="1" applyAlignment="1">
      <alignment horizontal="center"/>
    </xf>
    <xf numFmtId="0" fontId="75" fillId="0" borderId="65" xfId="0" applyFont="1" applyBorder="1" applyAlignment="1">
      <alignment horizontal="center"/>
    </xf>
    <xf numFmtId="0" fontId="73" fillId="0" borderId="116" xfId="0" applyFont="1" applyBorder="1" applyAlignment="1">
      <alignment horizontal="center"/>
    </xf>
    <xf numFmtId="0" fontId="73" fillId="0" borderId="44" xfId="0" applyFont="1" applyBorder="1" applyAlignment="1">
      <alignment wrapText="1"/>
    </xf>
    <xf numFmtId="0" fontId="73" fillId="0" borderId="118" xfId="0" applyFont="1" applyBorder="1" applyAlignment="1"/>
    <xf numFmtId="0" fontId="72" fillId="0" borderId="78" xfId="0" applyFont="1" applyFill="1" applyBorder="1" applyAlignment="1" applyProtection="1">
      <alignment horizontal="right"/>
    </xf>
    <xf numFmtId="0" fontId="73" fillId="0" borderId="114" xfId="0" applyFont="1" applyBorder="1"/>
    <xf numFmtId="0" fontId="73" fillId="0" borderId="116" xfId="0" applyFont="1" applyBorder="1"/>
    <xf numFmtId="0" fontId="75" fillId="56" borderId="0" xfId="45" applyFont="1" applyFill="1" applyBorder="1" applyAlignment="1" applyProtection="1"/>
    <xf numFmtId="0" fontId="87" fillId="0" borderId="0" xfId="0" applyNumberFormat="1" applyFont="1" applyAlignment="1">
      <alignment horizontal="left" indent="1"/>
    </xf>
    <xf numFmtId="0" fontId="73" fillId="0" borderId="0" xfId="0" applyNumberFormat="1" applyFont="1" applyAlignment="1">
      <alignment horizontal="left" indent="1"/>
    </xf>
    <xf numFmtId="0" fontId="83" fillId="59" borderId="57" xfId="0" applyFont="1" applyFill="1" applyBorder="1" applyAlignment="1">
      <alignment horizontal="centerContinuous" wrapText="1"/>
    </xf>
    <xf numFmtId="0" fontId="82" fillId="59" borderId="48" xfId="0" applyFont="1" applyFill="1" applyBorder="1" applyAlignment="1">
      <alignment horizontal="centerContinuous" wrapText="1"/>
    </xf>
    <xf numFmtId="0" fontId="82" fillId="59" borderId="49" xfId="0" applyFont="1" applyFill="1" applyBorder="1" applyAlignment="1">
      <alignment horizontal="centerContinuous" wrapText="1"/>
    </xf>
    <xf numFmtId="0" fontId="75" fillId="57" borderId="114" xfId="0" applyFont="1" applyFill="1" applyBorder="1"/>
    <xf numFmtId="0" fontId="75" fillId="0" borderId="0" xfId="0" applyNumberFormat="1" applyFont="1" applyAlignment="1">
      <alignment horizontal="left" indent="1"/>
    </xf>
    <xf numFmtId="0" fontId="75" fillId="0" borderId="0" xfId="0" applyNumberFormat="1" applyFont="1" applyAlignment="1">
      <alignment horizontal="right"/>
    </xf>
    <xf numFmtId="0" fontId="75" fillId="57" borderId="65" xfId="0" applyFont="1" applyFill="1" applyBorder="1" applyAlignment="1">
      <alignment horizontal="center"/>
    </xf>
    <xf numFmtId="0" fontId="73" fillId="57" borderId="65" xfId="0" applyFont="1" applyFill="1" applyBorder="1" applyAlignment="1">
      <alignment horizontal="center"/>
    </xf>
    <xf numFmtId="0" fontId="73" fillId="57" borderId="65" xfId="0" applyFont="1" applyFill="1" applyBorder="1" applyAlignment="1">
      <alignment horizontal="left" vertical="center"/>
    </xf>
    <xf numFmtId="0" fontId="75" fillId="0" borderId="61" xfId="0" applyFont="1" applyBorder="1"/>
    <xf numFmtId="0" fontId="73" fillId="0" borderId="59" xfId="0" applyFont="1" applyBorder="1"/>
    <xf numFmtId="0" fontId="73" fillId="0" borderId="60" xfId="0" applyFont="1" applyBorder="1"/>
    <xf numFmtId="0" fontId="78" fillId="57" borderId="70" xfId="0" applyFont="1" applyFill="1" applyBorder="1"/>
    <xf numFmtId="0" fontId="73" fillId="57" borderId="70" xfId="0" applyFont="1" applyFill="1" applyBorder="1" applyAlignment="1">
      <alignment horizontal="left" vertical="center"/>
    </xf>
    <xf numFmtId="0" fontId="73" fillId="57" borderId="119" xfId="0" applyFont="1" applyFill="1" applyBorder="1" applyAlignment="1">
      <alignment horizontal="left" vertical="center"/>
    </xf>
    <xf numFmtId="0" fontId="73" fillId="57" borderId="120" xfId="0" applyFont="1" applyFill="1" applyBorder="1" applyAlignment="1">
      <alignment horizontal="left"/>
    </xf>
    <xf numFmtId="0" fontId="73" fillId="57" borderId="120" xfId="0" applyFont="1" applyFill="1" applyBorder="1"/>
    <xf numFmtId="0" fontId="78" fillId="57" borderId="114" xfId="0" applyFont="1" applyFill="1" applyBorder="1"/>
    <xf numFmtId="0" fontId="78" fillId="57" borderId="116" xfId="0" applyFont="1" applyFill="1" applyBorder="1"/>
    <xf numFmtId="0" fontId="73" fillId="57" borderId="115" xfId="0" applyFont="1" applyFill="1" applyBorder="1"/>
    <xf numFmtId="0" fontId="73" fillId="57" borderId="98" xfId="0" applyFont="1" applyFill="1" applyBorder="1"/>
    <xf numFmtId="0" fontId="73" fillId="57" borderId="114" xfId="0" applyFont="1" applyFill="1" applyBorder="1" applyAlignment="1">
      <alignment horizontal="left" vertical="center"/>
    </xf>
    <xf numFmtId="0" fontId="73" fillId="57" borderId="121" xfId="0" applyFont="1" applyFill="1" applyBorder="1" applyAlignment="1">
      <alignment horizontal="left" vertical="center"/>
    </xf>
    <xf numFmtId="0" fontId="73" fillId="57" borderId="122" xfId="0" applyFont="1" applyFill="1" applyBorder="1"/>
    <xf numFmtId="0" fontId="73" fillId="57" borderId="123" xfId="0" applyFont="1" applyFill="1" applyBorder="1"/>
    <xf numFmtId="0" fontId="69" fillId="59" borderId="0" xfId="0" applyNumberFormat="1" applyFont="1" applyFill="1" applyAlignment="1">
      <alignment horizontal="centerContinuous"/>
    </xf>
    <xf numFmtId="0" fontId="75" fillId="57" borderId="124" xfId="0" applyFont="1" applyFill="1" applyBorder="1"/>
    <xf numFmtId="0" fontId="75" fillId="57" borderId="125" xfId="0" applyFont="1" applyFill="1" applyBorder="1"/>
    <xf numFmtId="0" fontId="75" fillId="57" borderId="126" xfId="0" applyFont="1" applyFill="1" applyBorder="1"/>
    <xf numFmtId="0" fontId="3" fillId="0" borderId="71" xfId="0" applyFont="1" applyBorder="1" applyAlignment="1">
      <alignment horizontal="center"/>
    </xf>
    <xf numFmtId="0" fontId="78" fillId="57" borderId="120" xfId="0" applyFont="1" applyFill="1" applyBorder="1" applyAlignment="1">
      <alignment horizontal="center"/>
    </xf>
    <xf numFmtId="0" fontId="81" fillId="0" borderId="127" xfId="0" applyFont="1" applyBorder="1"/>
    <xf numFmtId="0" fontId="69" fillId="64" borderId="67" xfId="0" applyFont="1" applyFill="1" applyBorder="1"/>
    <xf numFmtId="0" fontId="73" fillId="0" borderId="65" xfId="0" applyFont="1" applyFill="1" applyBorder="1" applyProtection="1"/>
    <xf numFmtId="0" fontId="73" fillId="56" borderId="56" xfId="0" applyFont="1" applyFill="1" applyBorder="1" applyAlignment="1">
      <alignment horizontal="left"/>
    </xf>
    <xf numFmtId="0" fontId="73" fillId="56" borderId="65" xfId="0" applyFont="1" applyFill="1" applyBorder="1" applyAlignment="1">
      <alignment horizontal="left"/>
    </xf>
    <xf numFmtId="0" fontId="73" fillId="0" borderId="92" xfId="0" applyFont="1" applyFill="1" applyBorder="1"/>
    <xf numFmtId="0" fontId="73" fillId="0" borderId="0" xfId="0" applyFont="1" applyFill="1" applyBorder="1"/>
    <xf numFmtId="0" fontId="73" fillId="0" borderId="0" xfId="0" applyFont="1" applyFill="1"/>
    <xf numFmtId="0" fontId="73" fillId="0" borderId="92" xfId="0" applyFont="1" applyFill="1" applyBorder="1" applyAlignment="1">
      <alignment horizontal="centerContinuous"/>
    </xf>
    <xf numFmtId="0" fontId="73" fillId="0" borderId="0" xfId="0" applyFont="1" applyFill="1" applyBorder="1" applyAlignment="1">
      <alignment horizontal="centerContinuous"/>
    </xf>
    <xf numFmtId="0" fontId="3" fillId="0" borderId="0" xfId="0" applyFont="1" applyFill="1"/>
    <xf numFmtId="0" fontId="73" fillId="0" borderId="78" xfId="0" applyFont="1" applyBorder="1" applyAlignment="1">
      <alignment horizontal="center"/>
    </xf>
    <xf numFmtId="175" fontId="73" fillId="0" borderId="78" xfId="2447" applyNumberFormat="1" applyFont="1" applyBorder="1"/>
    <xf numFmtId="43" fontId="73" fillId="0" borderId="78" xfId="0" applyNumberFormat="1" applyFont="1" applyBorder="1"/>
    <xf numFmtId="0" fontId="0" fillId="0" borderId="78" xfId="0" applyBorder="1"/>
    <xf numFmtId="0" fontId="73" fillId="0" borderId="78" xfId="0" applyNumberFormat="1" applyFont="1" applyBorder="1"/>
    <xf numFmtId="0" fontId="73" fillId="0" borderId="53" xfId="0" applyNumberFormat="1" applyFont="1" applyBorder="1"/>
    <xf numFmtId="0" fontId="73" fillId="0" borderId="53" xfId="0" applyNumberFormat="1" applyFont="1" applyBorder="1" applyAlignment="1">
      <alignment horizontal="center"/>
    </xf>
    <xf numFmtId="0" fontId="73" fillId="0" borderId="58" xfId="0" applyNumberFormat="1" applyFont="1" applyBorder="1" applyAlignment="1">
      <alignment horizontal="center"/>
    </xf>
    <xf numFmtId="0" fontId="73" fillId="0" borderId="0" xfId="0" applyNumberFormat="1" applyFont="1" applyBorder="1"/>
    <xf numFmtId="0" fontId="73" fillId="0" borderId="0" xfId="0" applyNumberFormat="1" applyFont="1" applyBorder="1" applyAlignment="1">
      <alignment horizontal="center"/>
    </xf>
    <xf numFmtId="0" fontId="73" fillId="0" borderId="44" xfId="0" applyNumberFormat="1" applyFont="1" applyBorder="1" applyAlignment="1">
      <alignment horizontal="center"/>
    </xf>
    <xf numFmtId="0" fontId="73" fillId="0" borderId="78" xfId="0" applyNumberFormat="1" applyFont="1" applyBorder="1" applyAlignment="1">
      <alignment horizontal="center"/>
    </xf>
    <xf numFmtId="0" fontId="73" fillId="0" borderId="79" xfId="0" applyNumberFormat="1" applyFont="1" applyBorder="1" applyAlignment="1">
      <alignment horizontal="center"/>
    </xf>
    <xf numFmtId="0" fontId="73" fillId="0" borderId="77" xfId="0" applyNumberFormat="1" applyFont="1" applyBorder="1" applyAlignment="1">
      <alignment horizontal="left" indent="1"/>
    </xf>
    <xf numFmtId="0" fontId="73" fillId="0" borderId="127" xfId="0" applyNumberFormat="1" applyFont="1" applyBorder="1" applyAlignment="1">
      <alignment horizontal="left" indent="1"/>
    </xf>
    <xf numFmtId="0" fontId="73" fillId="64" borderId="69" xfId="0" applyFont="1" applyFill="1" applyBorder="1"/>
    <xf numFmtId="0" fontId="75" fillId="0" borderId="128" xfId="0" applyFont="1" applyBorder="1" applyAlignment="1">
      <alignment horizontal="centerContinuous"/>
    </xf>
    <xf numFmtId="0" fontId="73" fillId="0" borderId="53" xfId="0" applyFont="1" applyBorder="1" applyAlignment="1">
      <alignment horizontal="centerContinuous"/>
    </xf>
    <xf numFmtId="0" fontId="73" fillId="0" borderId="58" xfId="0" applyFont="1" applyBorder="1" applyAlignment="1">
      <alignment horizontal="centerContinuous"/>
    </xf>
    <xf numFmtId="0" fontId="73" fillId="0" borderId="78" xfId="0" applyFont="1" applyBorder="1" applyAlignment="1">
      <alignment horizontal="centerContinuous"/>
    </xf>
    <xf numFmtId="0" fontId="73" fillId="0" borderId="79" xfId="0" applyFont="1" applyBorder="1" applyAlignment="1">
      <alignment horizontal="centerContinuous"/>
    </xf>
    <xf numFmtId="41" fontId="104" fillId="0" borderId="77" xfId="2446" applyNumberFormat="1" applyFont="1" applyBorder="1" applyAlignment="1" applyProtection="1">
      <alignment horizontal="centerContinuous"/>
    </xf>
    <xf numFmtId="1" fontId="73" fillId="28" borderId="54" xfId="2448" applyNumberFormat="1" applyFont="1" applyFill="1" applyBorder="1" applyAlignment="1" applyProtection="1">
      <alignment horizontal="center" vertical="center" wrapText="1"/>
      <protection hidden="1"/>
    </xf>
    <xf numFmtId="43" fontId="73" fillId="55" borderId="111" xfId="2447" applyFont="1" applyFill="1" applyBorder="1" applyAlignment="1" applyProtection="1">
      <alignment horizontal="left" wrapText="1"/>
      <protection locked="0"/>
    </xf>
    <xf numFmtId="41" fontId="75" fillId="0" borderId="36" xfId="0" applyNumberFormat="1" applyFont="1" applyFill="1" applyBorder="1" applyAlignment="1" applyProtection="1">
      <alignment vertical="top"/>
    </xf>
    <xf numFmtId="41" fontId="75" fillId="0" borderId="31" xfId="0" applyNumberFormat="1" applyFont="1" applyFill="1" applyBorder="1" applyAlignment="1" applyProtection="1">
      <alignment vertical="top"/>
    </xf>
    <xf numFmtId="41" fontId="91" fillId="56" borderId="36" xfId="0" applyNumberFormat="1" applyFont="1" applyFill="1" applyBorder="1" applyAlignment="1" applyProtection="1">
      <alignment vertical="top"/>
    </xf>
    <xf numFmtId="41" fontId="91" fillId="56" borderId="31" xfId="0" applyNumberFormat="1" applyFont="1" applyFill="1" applyBorder="1" applyAlignment="1" applyProtection="1">
      <alignment vertical="top"/>
    </xf>
    <xf numFmtId="3" fontId="73" fillId="29" borderId="0" xfId="0" applyNumberFormat="1" applyFont="1" applyFill="1" applyBorder="1" applyAlignment="1" applyProtection="1">
      <protection locked="0"/>
    </xf>
    <xf numFmtId="0" fontId="73" fillId="29" borderId="0" xfId="0" applyFont="1" applyFill="1" applyBorder="1" applyAlignment="1" applyProtection="1"/>
    <xf numFmtId="0" fontId="88" fillId="30" borderId="109" xfId="0" applyFont="1" applyFill="1" applyBorder="1" applyAlignment="1" applyProtection="1">
      <alignment horizontal="center" vertical="top" wrapText="1"/>
    </xf>
    <xf numFmtId="0" fontId="80" fillId="0" borderId="54" xfId="2446" applyFill="1" applyBorder="1" applyAlignment="1" applyProtection="1">
      <alignment horizontal="left" vertical="top"/>
    </xf>
    <xf numFmtId="0" fontId="0" fillId="56" borderId="129" xfId="0" applyFill="1" applyBorder="1"/>
    <xf numFmtId="0" fontId="78" fillId="56" borderId="129" xfId="0" applyFont="1" applyFill="1" applyBorder="1"/>
    <xf numFmtId="0" fontId="73" fillId="58" borderId="129" xfId="0" applyFont="1" applyFill="1" applyBorder="1" applyAlignment="1" applyProtection="1">
      <alignment horizontal="left" vertical="center"/>
      <protection hidden="1"/>
    </xf>
    <xf numFmtId="0" fontId="96" fillId="58" borderId="118" xfId="0" applyFont="1" applyFill="1" applyBorder="1" applyAlignment="1" applyProtection="1">
      <alignment vertical="center"/>
      <protection hidden="1"/>
    </xf>
    <xf numFmtId="175" fontId="96" fillId="58" borderId="75" xfId="0" applyNumberFormat="1" applyFont="1" applyFill="1" applyBorder="1" applyAlignment="1" applyProtection="1">
      <alignment horizontal="center" vertical="center" wrapText="1"/>
      <protection hidden="1"/>
    </xf>
    <xf numFmtId="175" fontId="73" fillId="55" borderId="63" xfId="0" applyNumberFormat="1" applyFont="1" applyFill="1" applyBorder="1" applyAlignment="1" applyProtection="1">
      <alignment horizontal="center" vertical="center"/>
      <protection locked="0"/>
    </xf>
    <xf numFmtId="49" fontId="73" fillId="55" borderId="65" xfId="0" applyNumberFormat="1" applyFont="1" applyFill="1" applyBorder="1" applyAlignment="1" applyProtection="1">
      <alignment vertical="center"/>
      <protection locked="0"/>
    </xf>
    <xf numFmtId="49" fontId="73" fillId="55" borderId="129" xfId="0" applyNumberFormat="1" applyFont="1" applyFill="1" applyBorder="1" applyAlignment="1" applyProtection="1">
      <alignment vertical="center"/>
      <protection locked="0"/>
    </xf>
    <xf numFmtId="0" fontId="3" fillId="56" borderId="72" xfId="0" applyFont="1" applyFill="1" applyBorder="1" applyAlignment="1">
      <alignment horizontal="center"/>
    </xf>
    <xf numFmtId="0" fontId="75" fillId="56" borderId="129" xfId="45" applyFont="1" applyFill="1" applyBorder="1" applyAlignment="1" applyProtection="1">
      <alignment horizontal="center" wrapText="1"/>
    </xf>
    <xf numFmtId="0" fontId="105" fillId="0" borderId="129" xfId="0" applyFont="1" applyBorder="1" applyAlignment="1">
      <alignment horizontal="center" vertical="center" wrapText="1"/>
    </xf>
    <xf numFmtId="0" fontId="0" fillId="0" borderId="129" xfId="0" applyBorder="1" applyAlignment="1">
      <alignment horizontal="left" wrapText="1"/>
    </xf>
    <xf numFmtId="0" fontId="0" fillId="0" borderId="129" xfId="0" applyBorder="1" applyAlignment="1">
      <alignment wrapText="1"/>
    </xf>
    <xf numFmtId="3" fontId="0" fillId="0" borderId="129" xfId="0" applyNumberFormat="1" applyBorder="1" applyAlignment="1">
      <alignment horizontal="center" vertical="center" wrapText="1"/>
    </xf>
    <xf numFmtId="0" fontId="75" fillId="56" borderId="129" xfId="0" applyFont="1" applyFill="1" applyBorder="1" applyAlignment="1" applyProtection="1">
      <alignment horizontal="left" vertical="center" indent="1"/>
    </xf>
    <xf numFmtId="0" fontId="73" fillId="56" borderId="129" xfId="0" applyFont="1" applyFill="1" applyBorder="1" applyAlignment="1" applyProtection="1">
      <alignment horizontal="left" vertical="center" indent="1"/>
      <protection locked="0"/>
    </xf>
    <xf numFmtId="174" fontId="73" fillId="56" borderId="129" xfId="0" applyNumberFormat="1" applyFont="1" applyFill="1" applyBorder="1" applyAlignment="1" applyProtection="1">
      <alignment horizontal="left" vertical="center" indent="1"/>
      <protection locked="0"/>
    </xf>
    <xf numFmtId="0" fontId="75" fillId="56" borderId="129" xfId="0" applyFont="1" applyFill="1" applyBorder="1" applyAlignment="1" applyProtection="1">
      <alignment horizontal="left" indent="1"/>
    </xf>
    <xf numFmtId="0" fontId="87" fillId="0" borderId="0" xfId="0" applyFont="1"/>
    <xf numFmtId="0" fontId="75" fillId="56" borderId="0" xfId="0" applyFont="1" applyFill="1" applyBorder="1" applyAlignment="1" applyProtection="1">
      <alignment horizontal="left"/>
    </xf>
    <xf numFmtId="0" fontId="73" fillId="56" borderId="129" xfId="0" applyFont="1" applyFill="1" applyBorder="1" applyAlignment="1" applyProtection="1">
      <alignment horizontal="left" indent="1"/>
      <protection locked="0"/>
    </xf>
    <xf numFmtId="0" fontId="73" fillId="0" borderId="46" xfId="0" quotePrefix="1" applyFont="1" applyFill="1" applyBorder="1" applyAlignment="1" applyProtection="1">
      <alignment horizontal="left" vertical="top" wrapText="1"/>
    </xf>
    <xf numFmtId="0" fontId="73" fillId="0" borderId="0" xfId="0" applyFont="1" applyFill="1" applyBorder="1" applyAlignment="1" applyProtection="1">
      <alignment horizontal="left" vertical="top" wrapText="1"/>
    </xf>
    <xf numFmtId="0" fontId="75" fillId="0" borderId="114" xfId="0" applyFont="1" applyBorder="1"/>
    <xf numFmtId="0" fontId="75" fillId="0" borderId="115" xfId="0" applyFont="1" applyBorder="1"/>
    <xf numFmtId="0" fontId="75" fillId="0" borderId="116" xfId="0" applyFont="1" applyBorder="1"/>
    <xf numFmtId="0" fontId="72" fillId="0" borderId="54" xfId="0" applyFont="1" applyBorder="1" applyAlignment="1">
      <alignment horizontal="center" wrapText="1"/>
    </xf>
    <xf numFmtId="0" fontId="75" fillId="0" borderId="51" xfId="0" applyFont="1" applyBorder="1" applyAlignment="1">
      <alignment horizontal="center" wrapText="1"/>
    </xf>
    <xf numFmtId="0" fontId="75" fillId="0" borderId="94" xfId="0" applyFont="1" applyBorder="1" applyAlignment="1">
      <alignment horizontal="center" wrapText="1"/>
    </xf>
    <xf numFmtId="0" fontId="73" fillId="0" borderId="114" xfId="0" applyFont="1" applyBorder="1"/>
    <xf numFmtId="0" fontId="73" fillId="0" borderId="115" xfId="0" applyFont="1" applyBorder="1"/>
    <xf numFmtId="0" fontId="73" fillId="0" borderId="116" xfId="0" applyFont="1" applyBorder="1"/>
    <xf numFmtId="0" fontId="76" fillId="56" borderId="0" xfId="0" applyFont="1" applyFill="1" applyBorder="1" applyAlignment="1" applyProtection="1">
      <alignment horizontal="center"/>
    </xf>
    <xf numFmtId="0" fontId="77" fillId="56" borderId="0" xfId="0" applyFont="1" applyFill="1" applyBorder="1" applyAlignment="1" applyProtection="1">
      <alignment horizontal="center" vertical="center" wrapText="1"/>
    </xf>
    <xf numFmtId="0" fontId="74" fillId="56" borderId="0" xfId="0" applyFont="1" applyFill="1" applyBorder="1" applyAlignment="1" applyProtection="1">
      <alignment horizontal="center" wrapText="1"/>
    </xf>
    <xf numFmtId="0" fontId="75" fillId="56" borderId="54" xfId="0" applyFont="1" applyFill="1" applyBorder="1" applyAlignment="1" applyProtection="1">
      <alignment horizontal="left" vertical="top" wrapText="1"/>
      <protection hidden="1"/>
    </xf>
    <xf numFmtId="0" fontId="73" fillId="55" borderId="57" xfId="2450" applyNumberFormat="1" applyFont="1" applyFill="1" applyBorder="1" applyAlignment="1" applyProtection="1">
      <alignment horizontal="left" vertical="top" wrapText="1"/>
      <protection locked="0"/>
    </xf>
    <xf numFmtId="0" fontId="73" fillId="55" borderId="48" xfId="2450" applyNumberFormat="1" applyFont="1" applyFill="1" applyBorder="1" applyAlignment="1" applyProtection="1">
      <alignment horizontal="left" vertical="top" wrapText="1"/>
      <protection locked="0"/>
    </xf>
    <xf numFmtId="0" fontId="73" fillId="55" borderId="49" xfId="2450" applyNumberFormat="1" applyFont="1" applyFill="1" applyBorder="1" applyAlignment="1" applyProtection="1">
      <alignment horizontal="left" vertical="top" wrapText="1"/>
      <protection locked="0"/>
    </xf>
    <xf numFmtId="0" fontId="73" fillId="55" borderId="57" xfId="96" applyNumberFormat="1" applyFont="1" applyFill="1" applyBorder="1" applyAlignment="1" applyProtection="1">
      <alignment horizontal="left" vertical="top" wrapText="1"/>
      <protection locked="0"/>
    </xf>
    <xf numFmtId="0" fontId="73" fillId="55" borderId="48" xfId="96" applyNumberFormat="1" applyFont="1" applyFill="1" applyBorder="1" applyAlignment="1" applyProtection="1">
      <alignment horizontal="left" vertical="top" wrapText="1"/>
      <protection locked="0"/>
    </xf>
    <xf numFmtId="0" fontId="73" fillId="55" borderId="49" xfId="96" applyNumberFormat="1" applyFont="1" applyFill="1" applyBorder="1" applyAlignment="1" applyProtection="1">
      <alignment horizontal="left" vertical="top" wrapText="1"/>
      <protection locked="0"/>
    </xf>
    <xf numFmtId="0" fontId="88" fillId="60" borderId="57" xfId="2448" applyFont="1" applyFill="1" applyBorder="1" applyAlignment="1" applyProtection="1">
      <alignment horizontal="center" vertical="top" wrapText="1"/>
    </xf>
    <xf numFmtId="0" fontId="73" fillId="60" borderId="48" xfId="2448" applyFont="1" applyFill="1" applyBorder="1" applyAlignment="1" applyProtection="1">
      <alignment horizontal="center" vertical="top" wrapText="1"/>
    </xf>
    <xf numFmtId="0" fontId="73" fillId="60" borderId="49" xfId="2448" applyFont="1" applyFill="1" applyBorder="1" applyAlignment="1" applyProtection="1">
      <alignment horizontal="center" vertical="top" wrapText="1"/>
    </xf>
    <xf numFmtId="0" fontId="74" fillId="0" borderId="86" xfId="0" applyFont="1" applyFill="1" applyBorder="1" applyAlignment="1" applyProtection="1">
      <alignment horizontal="center" vertical="center"/>
    </xf>
    <xf numFmtId="0" fontId="74" fillId="0" borderId="87" xfId="0" applyFont="1" applyFill="1" applyBorder="1" applyAlignment="1" applyProtection="1">
      <alignment horizontal="center" vertical="center"/>
    </xf>
    <xf numFmtId="0" fontId="74" fillId="0" borderId="88" xfId="0" applyFont="1" applyFill="1" applyBorder="1" applyAlignment="1" applyProtection="1">
      <alignment horizontal="center" vertical="center"/>
    </xf>
    <xf numFmtId="0" fontId="74" fillId="0" borderId="89" xfId="0" applyFont="1" applyFill="1" applyBorder="1" applyAlignment="1" applyProtection="1">
      <alignment horizontal="center" vertical="center"/>
    </xf>
    <xf numFmtId="0" fontId="74" fillId="0" borderId="0" xfId="0" applyFont="1" applyFill="1" applyBorder="1" applyAlignment="1" applyProtection="1">
      <alignment horizontal="center" vertical="center"/>
    </xf>
    <xf numFmtId="0" fontId="74" fillId="0" borderId="34" xfId="0" applyFont="1" applyFill="1" applyBorder="1" applyAlignment="1" applyProtection="1">
      <alignment horizontal="center" vertical="center"/>
    </xf>
    <xf numFmtId="0" fontId="74" fillId="0" borderId="90" xfId="0" applyFont="1" applyFill="1" applyBorder="1" applyAlignment="1" applyProtection="1">
      <alignment horizontal="center" vertical="center"/>
    </xf>
    <xf numFmtId="0" fontId="74" fillId="0" borderId="18" xfId="0" applyFont="1" applyFill="1" applyBorder="1" applyAlignment="1" applyProtection="1">
      <alignment horizontal="center" vertical="center"/>
    </xf>
    <xf numFmtId="0" fontId="74" fillId="0" borderId="19" xfId="0" applyFont="1" applyFill="1" applyBorder="1" applyAlignment="1" applyProtection="1">
      <alignment horizontal="center" vertical="center"/>
    </xf>
    <xf numFmtId="0" fontId="75" fillId="0" borderId="16" xfId="0" applyFont="1" applyFill="1" applyBorder="1" applyAlignment="1" applyProtection="1">
      <alignment horizontal="center" vertical="top"/>
    </xf>
    <xf numFmtId="0" fontId="75" fillId="0" borderId="0" xfId="0" applyFont="1" applyFill="1" applyBorder="1" applyAlignment="1" applyProtection="1">
      <alignment horizontal="center" vertical="top"/>
    </xf>
    <xf numFmtId="0" fontId="75" fillId="0" borderId="91" xfId="0" applyFont="1" applyFill="1" applyBorder="1" applyAlignment="1" applyProtection="1">
      <alignment horizontal="center" vertical="center" wrapText="1"/>
    </xf>
    <xf numFmtId="0" fontId="75" fillId="0" borderId="10" xfId="0" applyFont="1" applyFill="1" applyBorder="1" applyAlignment="1" applyProtection="1">
      <alignment horizontal="center" vertical="center" wrapText="1"/>
    </xf>
    <xf numFmtId="0" fontId="75" fillId="0" borderId="16" xfId="0" applyFont="1" applyFill="1" applyBorder="1" applyAlignment="1" applyProtection="1">
      <alignment horizontal="center" vertical="center" wrapText="1"/>
    </xf>
    <xf numFmtId="0" fontId="75" fillId="0" borderId="0" xfId="0" applyFont="1" applyFill="1" applyBorder="1" applyAlignment="1" applyProtection="1">
      <alignment horizontal="center" vertical="center" wrapText="1"/>
    </xf>
    <xf numFmtId="0" fontId="75" fillId="0" borderId="1" xfId="0" applyFont="1" applyFill="1" applyBorder="1" applyAlignment="1" applyProtection="1">
      <alignment horizontal="center" vertical="top" wrapText="1"/>
    </xf>
    <xf numFmtId="0" fontId="75" fillId="0" borderId="104" xfId="0" applyFont="1" applyFill="1" applyBorder="1" applyAlignment="1" applyProtection="1">
      <alignment horizontal="center" vertical="top" wrapText="1"/>
    </xf>
    <xf numFmtId="41" fontId="73" fillId="0" borderId="0" xfId="0" applyNumberFormat="1" applyFont="1" applyFill="1" applyBorder="1" applyAlignment="1" applyProtection="1">
      <alignment horizontal="center" vertical="top"/>
    </xf>
    <xf numFmtId="0" fontId="73" fillId="0" borderId="11" xfId="0" applyFont="1" applyFill="1" applyBorder="1" applyAlignment="1" applyProtection="1">
      <alignment vertical="top" wrapText="1"/>
    </xf>
    <xf numFmtId="0" fontId="73" fillId="0" borderId="0" xfId="0" applyFont="1" applyFill="1" applyBorder="1" applyAlignment="1" applyProtection="1">
      <alignment vertical="top" wrapText="1"/>
    </xf>
    <xf numFmtId="41" fontId="73" fillId="0" borderId="0" xfId="0" applyNumberFormat="1" applyFont="1" applyFill="1" applyBorder="1" applyAlignment="1" applyProtection="1">
      <alignment horizontal="center" vertical="top" wrapText="1"/>
    </xf>
    <xf numFmtId="0" fontId="73" fillId="30" borderId="85" xfId="0" applyFont="1" applyFill="1" applyBorder="1" applyAlignment="1" applyProtection="1">
      <alignment horizontal="center" vertical="top" wrapText="1"/>
    </xf>
    <xf numFmtId="0" fontId="73" fillId="30" borderId="28" xfId="0" applyFont="1" applyFill="1" applyBorder="1" applyAlignment="1" applyProtection="1">
      <alignment horizontal="center" vertical="top" wrapText="1"/>
    </xf>
    <xf numFmtId="0" fontId="73" fillId="30" borderId="33" xfId="0" applyFont="1" applyFill="1" applyBorder="1" applyAlignment="1" applyProtection="1">
      <alignment horizontal="center" vertical="top" wrapText="1"/>
    </xf>
  </cellXfs>
  <cellStyles count="2451">
    <cellStyle name="20% - Accent1" xfId="1" builtinId="30" customBuiltin="1"/>
    <cellStyle name="20% - Accent1 2" xfId="99"/>
    <cellStyle name="20% - Accent1 2 2" xfId="100"/>
    <cellStyle name="20% - Accent2" xfId="2" builtinId="34" customBuiltin="1"/>
    <cellStyle name="20% - Accent2 2" xfId="101"/>
    <cellStyle name="20% - Accent2 2 2" xfId="102"/>
    <cellStyle name="20% - Accent3" xfId="3" builtinId="38" customBuiltin="1"/>
    <cellStyle name="20% - Accent3 2" xfId="103"/>
    <cellStyle name="20% - Accent3 2 2" xfId="104"/>
    <cellStyle name="20% - Accent4" xfId="4" builtinId="42" customBuiltin="1"/>
    <cellStyle name="20% - Accent4 2" xfId="105"/>
    <cellStyle name="20% - Accent4 2 2" xfId="106"/>
    <cellStyle name="20% - Accent5" xfId="5" builtinId="46" customBuiltin="1"/>
    <cellStyle name="20% - Accent5 2" xfId="107"/>
    <cellStyle name="20% - Accent5 2 2" xfId="108"/>
    <cellStyle name="20% - Accent6" xfId="6" builtinId="50" customBuiltin="1"/>
    <cellStyle name="20% - Accent6 2" xfId="109"/>
    <cellStyle name="20% - Accent6 2 2" xfId="110"/>
    <cellStyle name="20% - akcent 1" xfId="111"/>
    <cellStyle name="20% - akcent 2" xfId="112"/>
    <cellStyle name="20% - akcent 3" xfId="113"/>
    <cellStyle name="20% - akcent 4" xfId="114"/>
    <cellStyle name="20% - akcent 5" xfId="115"/>
    <cellStyle name="20% - akcent 6" xfId="116"/>
    <cellStyle name="40% - Accent1" xfId="7" builtinId="31" customBuiltin="1"/>
    <cellStyle name="40% - Accent1 2" xfId="117"/>
    <cellStyle name="40% - Accent1 2 2" xfId="118"/>
    <cellStyle name="40% - Accent2" xfId="8" builtinId="35" customBuiltin="1"/>
    <cellStyle name="40% - Accent2 2" xfId="119"/>
    <cellStyle name="40% - Accent2 2 2" xfId="120"/>
    <cellStyle name="40% - Accent3" xfId="9" builtinId="39" customBuiltin="1"/>
    <cellStyle name="40% - Accent3 2" xfId="121"/>
    <cellStyle name="40% - Accent3 2 2" xfId="122"/>
    <cellStyle name="40% - Accent4" xfId="10" builtinId="43" customBuiltin="1"/>
    <cellStyle name="40% - Accent4 2" xfId="123"/>
    <cellStyle name="40% - Accent4 2 2" xfId="124"/>
    <cellStyle name="40% - Accent5" xfId="11" builtinId="47" customBuiltin="1"/>
    <cellStyle name="40% - Accent5 2" xfId="125"/>
    <cellStyle name="40% - Accent5 2 2" xfId="126"/>
    <cellStyle name="40% - Accent6" xfId="12" builtinId="51" customBuiltin="1"/>
    <cellStyle name="40% - Accent6 2" xfId="127"/>
    <cellStyle name="40% - Accent6 2 2" xfId="128"/>
    <cellStyle name="40% - akcent 1" xfId="129"/>
    <cellStyle name="40% - akcent 2" xfId="130"/>
    <cellStyle name="40% - akcent 3" xfId="131"/>
    <cellStyle name="40% - akcent 4" xfId="132"/>
    <cellStyle name="40% - akcent 5" xfId="133"/>
    <cellStyle name="40% - akcent 6" xfId="134"/>
    <cellStyle name="60% - Accent1" xfId="13" builtinId="32" customBuiltin="1"/>
    <cellStyle name="60% - Accent1 2" xfId="135"/>
    <cellStyle name="60% - Accent1 2 2" xfId="136"/>
    <cellStyle name="60% - Accent2" xfId="14" builtinId="36" customBuiltin="1"/>
    <cellStyle name="60% - Accent2 2" xfId="137"/>
    <cellStyle name="60% - Accent2 2 2" xfId="138"/>
    <cellStyle name="60% - Accent3" xfId="15" builtinId="40" customBuiltin="1"/>
    <cellStyle name="60% - Accent3 2" xfId="139"/>
    <cellStyle name="60% - Accent3 2 2" xfId="140"/>
    <cellStyle name="60% - Accent4" xfId="16" builtinId="44" customBuiltin="1"/>
    <cellStyle name="60% - Accent4 2" xfId="141"/>
    <cellStyle name="60% - Accent4 2 2" xfId="142"/>
    <cellStyle name="60% - Accent5" xfId="17" builtinId="48" customBuiltin="1"/>
    <cellStyle name="60% - Accent5 2" xfId="143"/>
    <cellStyle name="60% - Accent5 2 2" xfId="144"/>
    <cellStyle name="60% - Accent6" xfId="18" builtinId="52" customBuiltin="1"/>
    <cellStyle name="60% - Accent6 2" xfId="145"/>
    <cellStyle name="60% - Accent6 2 2" xfId="146"/>
    <cellStyle name="60% - akcent 1" xfId="147"/>
    <cellStyle name="60% - akcent 2" xfId="148"/>
    <cellStyle name="60% - akcent 3" xfId="149"/>
    <cellStyle name="60% - akcent 4" xfId="150"/>
    <cellStyle name="60% - akcent 5" xfId="151"/>
    <cellStyle name="60% - akcent 6" xfId="152"/>
    <cellStyle name="Accent1" xfId="19" builtinId="29" customBuiltin="1"/>
    <cellStyle name="Accent1 2" xfId="153"/>
    <cellStyle name="Accent1 2 2" xfId="154"/>
    <cellStyle name="Accent2" xfId="20" builtinId="33" customBuiltin="1"/>
    <cellStyle name="Accent2 2" xfId="155"/>
    <cellStyle name="Accent2 2 2" xfId="156"/>
    <cellStyle name="Accent3" xfId="21" builtinId="37" customBuiltin="1"/>
    <cellStyle name="Accent3 2" xfId="157"/>
    <cellStyle name="Accent3 2 2" xfId="158"/>
    <cellStyle name="Accent4" xfId="22" builtinId="41" customBuiltin="1"/>
    <cellStyle name="Accent4 2" xfId="159"/>
    <cellStyle name="Accent4 2 2" xfId="160"/>
    <cellStyle name="Accent5" xfId="23" builtinId="45" customBuiltin="1"/>
    <cellStyle name="Accent5 2" xfId="161"/>
    <cellStyle name="Accent5 2 2" xfId="162"/>
    <cellStyle name="Accent6" xfId="24" builtinId="49" customBuiltin="1"/>
    <cellStyle name="Accent6 2" xfId="163"/>
    <cellStyle name="Accent6 2 2" xfId="164"/>
    <cellStyle name="Akcent 1" xfId="165"/>
    <cellStyle name="Akcent 2" xfId="166"/>
    <cellStyle name="Akcent 3" xfId="167"/>
    <cellStyle name="Akcent 4" xfId="168"/>
    <cellStyle name="Akcent 5" xfId="169"/>
    <cellStyle name="Akcent 6" xfId="170"/>
    <cellStyle name="Bad" xfId="25" builtinId="27" customBuiltin="1"/>
    <cellStyle name="Bad 2" xfId="171"/>
    <cellStyle name="Bad 2 2" xfId="172"/>
    <cellStyle name="BottomTotalRow1" xfId="76"/>
    <cellStyle name="Calculation" xfId="26" builtinId="22" customBuiltin="1"/>
    <cellStyle name="Calculation 2" xfId="173"/>
    <cellStyle name="Calculation 2 10" xfId="174"/>
    <cellStyle name="Calculation 2 10 10" xfId="175"/>
    <cellStyle name="Calculation 2 10 11" xfId="176"/>
    <cellStyle name="Calculation 2 10 12" xfId="177"/>
    <cellStyle name="Calculation 2 10 13" xfId="178"/>
    <cellStyle name="Calculation 2 10 14" xfId="179"/>
    <cellStyle name="Calculation 2 10 15" xfId="180"/>
    <cellStyle name="Calculation 2 10 16" xfId="181"/>
    <cellStyle name="Calculation 2 10 17" xfId="182"/>
    <cellStyle name="Calculation 2 10 18" xfId="183"/>
    <cellStyle name="Calculation 2 10 19" xfId="184"/>
    <cellStyle name="Calculation 2 10 2" xfId="185"/>
    <cellStyle name="Calculation 2 10 20" xfId="186"/>
    <cellStyle name="Calculation 2 10 21" xfId="187"/>
    <cellStyle name="Calculation 2 10 22" xfId="188"/>
    <cellStyle name="Calculation 2 10 23" xfId="189"/>
    <cellStyle name="Calculation 2 10 3" xfId="190"/>
    <cellStyle name="Calculation 2 10 4" xfId="191"/>
    <cellStyle name="Calculation 2 10 5" xfId="192"/>
    <cellStyle name="Calculation 2 10 6" xfId="193"/>
    <cellStyle name="Calculation 2 10 7" xfId="194"/>
    <cellStyle name="Calculation 2 10 8" xfId="195"/>
    <cellStyle name="Calculation 2 10 9" xfId="196"/>
    <cellStyle name="Calculation 2 11" xfId="197"/>
    <cellStyle name="Calculation 2 11 10" xfId="198"/>
    <cellStyle name="Calculation 2 11 11" xfId="199"/>
    <cellStyle name="Calculation 2 11 12" xfId="200"/>
    <cellStyle name="Calculation 2 11 13" xfId="201"/>
    <cellStyle name="Calculation 2 11 14" xfId="202"/>
    <cellStyle name="Calculation 2 11 15" xfId="203"/>
    <cellStyle name="Calculation 2 11 16" xfId="204"/>
    <cellStyle name="Calculation 2 11 17" xfId="205"/>
    <cellStyle name="Calculation 2 11 18" xfId="206"/>
    <cellStyle name="Calculation 2 11 19" xfId="207"/>
    <cellStyle name="Calculation 2 11 2" xfId="208"/>
    <cellStyle name="Calculation 2 11 20" xfId="209"/>
    <cellStyle name="Calculation 2 11 21" xfId="210"/>
    <cellStyle name="Calculation 2 11 22" xfId="211"/>
    <cellStyle name="Calculation 2 11 23" xfId="212"/>
    <cellStyle name="Calculation 2 11 3" xfId="213"/>
    <cellStyle name="Calculation 2 11 4" xfId="214"/>
    <cellStyle name="Calculation 2 11 5" xfId="215"/>
    <cellStyle name="Calculation 2 11 6" xfId="216"/>
    <cellStyle name="Calculation 2 11 7" xfId="217"/>
    <cellStyle name="Calculation 2 11 8" xfId="218"/>
    <cellStyle name="Calculation 2 11 9" xfId="219"/>
    <cellStyle name="Calculation 2 12" xfId="220"/>
    <cellStyle name="Calculation 2 12 10" xfId="221"/>
    <cellStyle name="Calculation 2 12 11" xfId="222"/>
    <cellStyle name="Calculation 2 12 12" xfId="223"/>
    <cellStyle name="Calculation 2 12 13" xfId="224"/>
    <cellStyle name="Calculation 2 12 14" xfId="225"/>
    <cellStyle name="Calculation 2 12 15" xfId="226"/>
    <cellStyle name="Calculation 2 12 16" xfId="227"/>
    <cellStyle name="Calculation 2 12 17" xfId="228"/>
    <cellStyle name="Calculation 2 12 18" xfId="229"/>
    <cellStyle name="Calculation 2 12 19" xfId="230"/>
    <cellStyle name="Calculation 2 12 2" xfId="231"/>
    <cellStyle name="Calculation 2 12 20" xfId="232"/>
    <cellStyle name="Calculation 2 12 21" xfId="233"/>
    <cellStyle name="Calculation 2 12 22" xfId="234"/>
    <cellStyle name="Calculation 2 12 23" xfId="235"/>
    <cellStyle name="Calculation 2 12 3" xfId="236"/>
    <cellStyle name="Calculation 2 12 4" xfId="237"/>
    <cellStyle name="Calculation 2 12 5" xfId="238"/>
    <cellStyle name="Calculation 2 12 6" xfId="239"/>
    <cellStyle name="Calculation 2 12 7" xfId="240"/>
    <cellStyle name="Calculation 2 12 8" xfId="241"/>
    <cellStyle name="Calculation 2 12 9" xfId="242"/>
    <cellStyle name="Calculation 2 13" xfId="243"/>
    <cellStyle name="Calculation 2 13 10" xfId="244"/>
    <cellStyle name="Calculation 2 13 11" xfId="245"/>
    <cellStyle name="Calculation 2 13 12" xfId="246"/>
    <cellStyle name="Calculation 2 13 13" xfId="247"/>
    <cellStyle name="Calculation 2 13 14" xfId="248"/>
    <cellStyle name="Calculation 2 13 15" xfId="249"/>
    <cellStyle name="Calculation 2 13 16" xfId="250"/>
    <cellStyle name="Calculation 2 13 17" xfId="251"/>
    <cellStyle name="Calculation 2 13 18" xfId="252"/>
    <cellStyle name="Calculation 2 13 19" xfId="253"/>
    <cellStyle name="Calculation 2 13 2" xfId="254"/>
    <cellStyle name="Calculation 2 13 20" xfId="255"/>
    <cellStyle name="Calculation 2 13 21" xfId="256"/>
    <cellStyle name="Calculation 2 13 22" xfId="257"/>
    <cellStyle name="Calculation 2 13 23" xfId="258"/>
    <cellStyle name="Calculation 2 13 3" xfId="259"/>
    <cellStyle name="Calculation 2 13 4" xfId="260"/>
    <cellStyle name="Calculation 2 13 5" xfId="261"/>
    <cellStyle name="Calculation 2 13 6" xfId="262"/>
    <cellStyle name="Calculation 2 13 7" xfId="263"/>
    <cellStyle name="Calculation 2 13 8" xfId="264"/>
    <cellStyle name="Calculation 2 13 9" xfId="265"/>
    <cellStyle name="Calculation 2 14" xfId="266"/>
    <cellStyle name="Calculation 2 14 10" xfId="267"/>
    <cellStyle name="Calculation 2 14 11" xfId="268"/>
    <cellStyle name="Calculation 2 14 12" xfId="269"/>
    <cellStyle name="Calculation 2 14 13" xfId="270"/>
    <cellStyle name="Calculation 2 14 14" xfId="271"/>
    <cellStyle name="Calculation 2 14 15" xfId="272"/>
    <cellStyle name="Calculation 2 14 16" xfId="273"/>
    <cellStyle name="Calculation 2 14 17" xfId="274"/>
    <cellStyle name="Calculation 2 14 18" xfId="275"/>
    <cellStyle name="Calculation 2 14 19" xfId="276"/>
    <cellStyle name="Calculation 2 14 2" xfId="277"/>
    <cellStyle name="Calculation 2 14 20" xfId="278"/>
    <cellStyle name="Calculation 2 14 21" xfId="279"/>
    <cellStyle name="Calculation 2 14 22" xfId="280"/>
    <cellStyle name="Calculation 2 14 23" xfId="281"/>
    <cellStyle name="Calculation 2 14 3" xfId="282"/>
    <cellStyle name="Calculation 2 14 4" xfId="283"/>
    <cellStyle name="Calculation 2 14 5" xfId="284"/>
    <cellStyle name="Calculation 2 14 6" xfId="285"/>
    <cellStyle name="Calculation 2 14 7" xfId="286"/>
    <cellStyle name="Calculation 2 14 8" xfId="287"/>
    <cellStyle name="Calculation 2 14 9" xfId="288"/>
    <cellStyle name="Calculation 2 15" xfId="289"/>
    <cellStyle name="Calculation 2 15 10" xfId="290"/>
    <cellStyle name="Calculation 2 15 11" xfId="291"/>
    <cellStyle name="Calculation 2 15 12" xfId="292"/>
    <cellStyle name="Calculation 2 15 13" xfId="293"/>
    <cellStyle name="Calculation 2 15 14" xfId="294"/>
    <cellStyle name="Calculation 2 15 15" xfId="295"/>
    <cellStyle name="Calculation 2 15 16" xfId="296"/>
    <cellStyle name="Calculation 2 15 17" xfId="297"/>
    <cellStyle name="Calculation 2 15 18" xfId="298"/>
    <cellStyle name="Calculation 2 15 19" xfId="299"/>
    <cellStyle name="Calculation 2 15 2" xfId="300"/>
    <cellStyle name="Calculation 2 15 20" xfId="301"/>
    <cellStyle name="Calculation 2 15 21" xfId="302"/>
    <cellStyle name="Calculation 2 15 22" xfId="303"/>
    <cellStyle name="Calculation 2 15 23" xfId="304"/>
    <cellStyle name="Calculation 2 15 3" xfId="305"/>
    <cellStyle name="Calculation 2 15 4" xfId="306"/>
    <cellStyle name="Calculation 2 15 5" xfId="307"/>
    <cellStyle name="Calculation 2 15 6" xfId="308"/>
    <cellStyle name="Calculation 2 15 7" xfId="309"/>
    <cellStyle name="Calculation 2 15 8" xfId="310"/>
    <cellStyle name="Calculation 2 15 9" xfId="311"/>
    <cellStyle name="Calculation 2 16" xfId="312"/>
    <cellStyle name="Calculation 2 17" xfId="313"/>
    <cellStyle name="Calculation 2 18" xfId="314"/>
    <cellStyle name="Calculation 2 19" xfId="315"/>
    <cellStyle name="Calculation 2 2" xfId="316"/>
    <cellStyle name="Calculation 2 2 10" xfId="317"/>
    <cellStyle name="Calculation 2 2 11" xfId="318"/>
    <cellStyle name="Calculation 2 2 12" xfId="319"/>
    <cellStyle name="Calculation 2 2 13" xfId="320"/>
    <cellStyle name="Calculation 2 2 14" xfId="321"/>
    <cellStyle name="Calculation 2 2 15" xfId="322"/>
    <cellStyle name="Calculation 2 2 16" xfId="323"/>
    <cellStyle name="Calculation 2 2 17" xfId="324"/>
    <cellStyle name="Calculation 2 2 18" xfId="325"/>
    <cellStyle name="Calculation 2 2 19" xfId="326"/>
    <cellStyle name="Calculation 2 2 2" xfId="327"/>
    <cellStyle name="Calculation 2 2 20" xfId="328"/>
    <cellStyle name="Calculation 2 2 21" xfId="329"/>
    <cellStyle name="Calculation 2 2 22" xfId="330"/>
    <cellStyle name="Calculation 2 2 23" xfId="331"/>
    <cellStyle name="Calculation 2 2 3" xfId="332"/>
    <cellStyle name="Calculation 2 2 4" xfId="333"/>
    <cellStyle name="Calculation 2 2 5" xfId="334"/>
    <cellStyle name="Calculation 2 2 6" xfId="335"/>
    <cellStyle name="Calculation 2 2 7" xfId="336"/>
    <cellStyle name="Calculation 2 2 8" xfId="337"/>
    <cellStyle name="Calculation 2 2 9" xfId="338"/>
    <cellStyle name="Calculation 2 20" xfId="339"/>
    <cellStyle name="Calculation 2 21" xfId="340"/>
    <cellStyle name="Calculation 2 22" xfId="341"/>
    <cellStyle name="Calculation 2 23" xfId="342"/>
    <cellStyle name="Calculation 2 24" xfId="343"/>
    <cellStyle name="Calculation 2 25" xfId="344"/>
    <cellStyle name="Calculation 2 26" xfId="345"/>
    <cellStyle name="Calculation 2 27" xfId="346"/>
    <cellStyle name="Calculation 2 28" xfId="347"/>
    <cellStyle name="Calculation 2 29" xfId="348"/>
    <cellStyle name="Calculation 2 3" xfId="349"/>
    <cellStyle name="Calculation 2 3 10" xfId="350"/>
    <cellStyle name="Calculation 2 3 11" xfId="351"/>
    <cellStyle name="Calculation 2 3 12" xfId="352"/>
    <cellStyle name="Calculation 2 3 13" xfId="353"/>
    <cellStyle name="Calculation 2 3 14" xfId="354"/>
    <cellStyle name="Calculation 2 3 15" xfId="355"/>
    <cellStyle name="Calculation 2 3 16" xfId="356"/>
    <cellStyle name="Calculation 2 3 17" xfId="357"/>
    <cellStyle name="Calculation 2 3 18" xfId="358"/>
    <cellStyle name="Calculation 2 3 19" xfId="359"/>
    <cellStyle name="Calculation 2 3 2" xfId="360"/>
    <cellStyle name="Calculation 2 3 20" xfId="361"/>
    <cellStyle name="Calculation 2 3 21" xfId="362"/>
    <cellStyle name="Calculation 2 3 22" xfId="363"/>
    <cellStyle name="Calculation 2 3 23" xfId="364"/>
    <cellStyle name="Calculation 2 3 3" xfId="365"/>
    <cellStyle name="Calculation 2 3 4" xfId="366"/>
    <cellStyle name="Calculation 2 3 5" xfId="367"/>
    <cellStyle name="Calculation 2 3 6" xfId="368"/>
    <cellStyle name="Calculation 2 3 7" xfId="369"/>
    <cellStyle name="Calculation 2 3 8" xfId="370"/>
    <cellStyle name="Calculation 2 3 9" xfId="371"/>
    <cellStyle name="Calculation 2 30" xfId="372"/>
    <cellStyle name="Calculation 2 31" xfId="373"/>
    <cellStyle name="Calculation 2 32" xfId="374"/>
    <cellStyle name="Calculation 2 33" xfId="375"/>
    <cellStyle name="Calculation 2 34" xfId="376"/>
    <cellStyle name="Calculation 2 35" xfId="377"/>
    <cellStyle name="Calculation 2 36" xfId="378"/>
    <cellStyle name="Calculation 2 37" xfId="379"/>
    <cellStyle name="Calculation 2 4" xfId="380"/>
    <cellStyle name="Calculation 2 4 10" xfId="381"/>
    <cellStyle name="Calculation 2 4 11" xfId="382"/>
    <cellStyle name="Calculation 2 4 12" xfId="383"/>
    <cellStyle name="Calculation 2 4 13" xfId="384"/>
    <cellStyle name="Calculation 2 4 14" xfId="385"/>
    <cellStyle name="Calculation 2 4 15" xfId="386"/>
    <cellStyle name="Calculation 2 4 16" xfId="387"/>
    <cellStyle name="Calculation 2 4 17" xfId="388"/>
    <cellStyle name="Calculation 2 4 18" xfId="389"/>
    <cellStyle name="Calculation 2 4 19" xfId="390"/>
    <cellStyle name="Calculation 2 4 2" xfId="391"/>
    <cellStyle name="Calculation 2 4 20" xfId="392"/>
    <cellStyle name="Calculation 2 4 21" xfId="393"/>
    <cellStyle name="Calculation 2 4 22" xfId="394"/>
    <cellStyle name="Calculation 2 4 23" xfId="395"/>
    <cellStyle name="Calculation 2 4 3" xfId="396"/>
    <cellStyle name="Calculation 2 4 4" xfId="397"/>
    <cellStyle name="Calculation 2 4 5" xfId="398"/>
    <cellStyle name="Calculation 2 4 6" xfId="399"/>
    <cellStyle name="Calculation 2 4 7" xfId="400"/>
    <cellStyle name="Calculation 2 4 8" xfId="401"/>
    <cellStyle name="Calculation 2 4 9" xfId="402"/>
    <cellStyle name="Calculation 2 5" xfId="403"/>
    <cellStyle name="Calculation 2 5 10" xfId="404"/>
    <cellStyle name="Calculation 2 5 11" xfId="405"/>
    <cellStyle name="Calculation 2 5 12" xfId="406"/>
    <cellStyle name="Calculation 2 5 13" xfId="407"/>
    <cellStyle name="Calculation 2 5 14" xfId="408"/>
    <cellStyle name="Calculation 2 5 15" xfId="409"/>
    <cellStyle name="Calculation 2 5 16" xfId="410"/>
    <cellStyle name="Calculation 2 5 17" xfId="411"/>
    <cellStyle name="Calculation 2 5 18" xfId="412"/>
    <cellStyle name="Calculation 2 5 19" xfId="413"/>
    <cellStyle name="Calculation 2 5 2" xfId="414"/>
    <cellStyle name="Calculation 2 5 20" xfId="415"/>
    <cellStyle name="Calculation 2 5 21" xfId="416"/>
    <cellStyle name="Calculation 2 5 22" xfId="417"/>
    <cellStyle name="Calculation 2 5 23" xfId="418"/>
    <cellStyle name="Calculation 2 5 3" xfId="419"/>
    <cellStyle name="Calculation 2 5 4" xfId="420"/>
    <cellStyle name="Calculation 2 5 5" xfId="421"/>
    <cellStyle name="Calculation 2 5 6" xfId="422"/>
    <cellStyle name="Calculation 2 5 7" xfId="423"/>
    <cellStyle name="Calculation 2 5 8" xfId="424"/>
    <cellStyle name="Calculation 2 5 9" xfId="425"/>
    <cellStyle name="Calculation 2 6" xfId="426"/>
    <cellStyle name="Calculation 2 6 10" xfId="427"/>
    <cellStyle name="Calculation 2 6 11" xfId="428"/>
    <cellStyle name="Calculation 2 6 12" xfId="429"/>
    <cellStyle name="Calculation 2 6 13" xfId="430"/>
    <cellStyle name="Calculation 2 6 14" xfId="431"/>
    <cellStyle name="Calculation 2 6 15" xfId="432"/>
    <cellStyle name="Calculation 2 6 16" xfId="433"/>
    <cellStyle name="Calculation 2 6 17" xfId="434"/>
    <cellStyle name="Calculation 2 6 18" xfId="435"/>
    <cellStyle name="Calculation 2 6 19" xfId="436"/>
    <cellStyle name="Calculation 2 6 2" xfId="437"/>
    <cellStyle name="Calculation 2 6 20" xfId="438"/>
    <cellStyle name="Calculation 2 6 21" xfId="439"/>
    <cellStyle name="Calculation 2 6 22" xfId="440"/>
    <cellStyle name="Calculation 2 6 23" xfId="441"/>
    <cellStyle name="Calculation 2 6 3" xfId="442"/>
    <cellStyle name="Calculation 2 6 4" xfId="443"/>
    <cellStyle name="Calculation 2 6 5" xfId="444"/>
    <cellStyle name="Calculation 2 6 6" xfId="445"/>
    <cellStyle name="Calculation 2 6 7" xfId="446"/>
    <cellStyle name="Calculation 2 6 8" xfId="447"/>
    <cellStyle name="Calculation 2 6 9" xfId="448"/>
    <cellStyle name="Calculation 2 7" xfId="449"/>
    <cellStyle name="Calculation 2 7 10" xfId="450"/>
    <cellStyle name="Calculation 2 7 11" xfId="451"/>
    <cellStyle name="Calculation 2 7 12" xfId="452"/>
    <cellStyle name="Calculation 2 7 13" xfId="453"/>
    <cellStyle name="Calculation 2 7 14" xfId="454"/>
    <cellStyle name="Calculation 2 7 15" xfId="455"/>
    <cellStyle name="Calculation 2 7 16" xfId="456"/>
    <cellStyle name="Calculation 2 7 17" xfId="457"/>
    <cellStyle name="Calculation 2 7 18" xfId="458"/>
    <cellStyle name="Calculation 2 7 19" xfId="459"/>
    <cellStyle name="Calculation 2 7 2" xfId="460"/>
    <cellStyle name="Calculation 2 7 20" xfId="461"/>
    <cellStyle name="Calculation 2 7 21" xfId="462"/>
    <cellStyle name="Calculation 2 7 22" xfId="463"/>
    <cellStyle name="Calculation 2 7 23" xfId="464"/>
    <cellStyle name="Calculation 2 7 3" xfId="465"/>
    <cellStyle name="Calculation 2 7 4" xfId="466"/>
    <cellStyle name="Calculation 2 7 5" xfId="467"/>
    <cellStyle name="Calculation 2 7 6" xfId="468"/>
    <cellStyle name="Calculation 2 7 7" xfId="469"/>
    <cellStyle name="Calculation 2 7 8" xfId="470"/>
    <cellStyle name="Calculation 2 7 9" xfId="471"/>
    <cellStyle name="Calculation 2 8" xfId="472"/>
    <cellStyle name="Calculation 2 8 10" xfId="473"/>
    <cellStyle name="Calculation 2 8 11" xfId="474"/>
    <cellStyle name="Calculation 2 8 12" xfId="475"/>
    <cellStyle name="Calculation 2 8 13" xfId="476"/>
    <cellStyle name="Calculation 2 8 14" xfId="477"/>
    <cellStyle name="Calculation 2 8 15" xfId="478"/>
    <cellStyle name="Calculation 2 8 16" xfId="479"/>
    <cellStyle name="Calculation 2 8 17" xfId="480"/>
    <cellStyle name="Calculation 2 8 18" xfId="481"/>
    <cellStyle name="Calculation 2 8 19" xfId="482"/>
    <cellStyle name="Calculation 2 8 2" xfId="483"/>
    <cellStyle name="Calculation 2 8 20" xfId="484"/>
    <cellStyle name="Calculation 2 8 21" xfId="485"/>
    <cellStyle name="Calculation 2 8 22" xfId="486"/>
    <cellStyle name="Calculation 2 8 23" xfId="487"/>
    <cellStyle name="Calculation 2 8 3" xfId="488"/>
    <cellStyle name="Calculation 2 8 4" xfId="489"/>
    <cellStyle name="Calculation 2 8 5" xfId="490"/>
    <cellStyle name="Calculation 2 8 6" xfId="491"/>
    <cellStyle name="Calculation 2 8 7" xfId="492"/>
    <cellStyle name="Calculation 2 8 8" xfId="493"/>
    <cellStyle name="Calculation 2 8 9" xfId="494"/>
    <cellStyle name="Calculation 2 9" xfId="495"/>
    <cellStyle name="Calculation 2 9 10" xfId="496"/>
    <cellStyle name="Calculation 2 9 11" xfId="497"/>
    <cellStyle name="Calculation 2 9 12" xfId="498"/>
    <cellStyle name="Calculation 2 9 13" xfId="499"/>
    <cellStyle name="Calculation 2 9 14" xfId="500"/>
    <cellStyle name="Calculation 2 9 15" xfId="501"/>
    <cellStyle name="Calculation 2 9 16" xfId="502"/>
    <cellStyle name="Calculation 2 9 17" xfId="503"/>
    <cellStyle name="Calculation 2 9 18" xfId="504"/>
    <cellStyle name="Calculation 2 9 19" xfId="505"/>
    <cellStyle name="Calculation 2 9 2" xfId="506"/>
    <cellStyle name="Calculation 2 9 20" xfId="507"/>
    <cellStyle name="Calculation 2 9 21" xfId="508"/>
    <cellStyle name="Calculation 2 9 22" xfId="509"/>
    <cellStyle name="Calculation 2 9 23" xfId="510"/>
    <cellStyle name="Calculation 2 9 3" xfId="511"/>
    <cellStyle name="Calculation 2 9 4" xfId="512"/>
    <cellStyle name="Calculation 2 9 5" xfId="513"/>
    <cellStyle name="Calculation 2 9 6" xfId="514"/>
    <cellStyle name="Calculation 2 9 7" xfId="515"/>
    <cellStyle name="Calculation 2 9 8" xfId="516"/>
    <cellStyle name="Calculation 2 9 9" xfId="517"/>
    <cellStyle name="Check Cell" xfId="27" builtinId="23" customBuiltin="1"/>
    <cellStyle name="Check Cell 2" xfId="518"/>
    <cellStyle name="Check Cell 2 2" xfId="519"/>
    <cellStyle name="CollegeHeader1" xfId="77"/>
    <cellStyle name="ColumnAttributeAbovePrompt" xfId="28"/>
    <cellStyle name="ColumnAttributePrompt" xfId="29"/>
    <cellStyle name="ColumnAttributeValue" xfId="30"/>
    <cellStyle name="ColumnHeadingPrompt" xfId="31"/>
    <cellStyle name="ColumnHeadingValue" xfId="32"/>
    <cellStyle name="Comma" xfId="2447" builtinId="3"/>
    <cellStyle name="Comma 10" xfId="520"/>
    <cellStyle name="Comma 10 2" xfId="521"/>
    <cellStyle name="Comma 10 3" xfId="522"/>
    <cellStyle name="Comma 10 4" xfId="523"/>
    <cellStyle name="Comma 10 5" xfId="524"/>
    <cellStyle name="Comma 10 6" xfId="525"/>
    <cellStyle name="Comma 10 7" xfId="526"/>
    <cellStyle name="Comma 10 8" xfId="527"/>
    <cellStyle name="Comma 10 9" xfId="528"/>
    <cellStyle name="Comma 2" xfId="73"/>
    <cellStyle name="Comma 2 10" xfId="2378"/>
    <cellStyle name="Comma 2 2" xfId="529"/>
    <cellStyle name="Comma 2 2 10" xfId="530"/>
    <cellStyle name="Comma 2 2 2" xfId="531"/>
    <cellStyle name="Comma 2 2 3" xfId="532"/>
    <cellStyle name="Comma 2 2 4" xfId="533"/>
    <cellStyle name="Comma 2 2 5" xfId="534"/>
    <cellStyle name="Comma 2 2 6" xfId="535"/>
    <cellStyle name="Comma 2 2 7" xfId="536"/>
    <cellStyle name="Comma 2 2 8" xfId="537"/>
    <cellStyle name="Comma 2 2 9" xfId="538"/>
    <cellStyle name="Comma 2 3" xfId="539"/>
    <cellStyle name="Comma 2 4" xfId="540"/>
    <cellStyle name="Comma 2 5" xfId="541"/>
    <cellStyle name="Comma 2 6" xfId="542"/>
    <cellStyle name="Comma 2 7" xfId="543"/>
    <cellStyle name="Comma 2 8" xfId="544"/>
    <cellStyle name="Comma 2 9" xfId="545"/>
    <cellStyle name="Comma 3" xfId="78"/>
    <cellStyle name="Comma 3 2" xfId="546"/>
    <cellStyle name="Comma 3 3" xfId="547"/>
    <cellStyle name="Comma 3 4" xfId="548"/>
    <cellStyle name="Comma 3 5" xfId="549"/>
    <cellStyle name="Comma 3 6" xfId="550"/>
    <cellStyle name="Comma 3 7" xfId="551"/>
    <cellStyle name="Comma 3 8" xfId="552"/>
    <cellStyle name="Comma 3 9" xfId="553"/>
    <cellStyle name="Comma 4" xfId="79"/>
    <cellStyle name="Comma 4 2" xfId="554"/>
    <cellStyle name="Comma 4 3" xfId="555"/>
    <cellStyle name="Comma 4 4" xfId="556"/>
    <cellStyle name="Comma 4 5" xfId="557"/>
    <cellStyle name="Comma 4 6" xfId="558"/>
    <cellStyle name="Comma 4 7" xfId="559"/>
    <cellStyle name="Comma 4 8" xfId="560"/>
    <cellStyle name="Comma 4 9" xfId="561"/>
    <cellStyle name="Comma 5" xfId="94"/>
    <cellStyle name="Comma 5 2" xfId="562"/>
    <cellStyle name="Comma 5 3" xfId="563"/>
    <cellStyle name="Comma 5 4" xfId="564"/>
    <cellStyle name="Comma 5 5" xfId="565"/>
    <cellStyle name="Comma 5 6" xfId="566"/>
    <cellStyle name="Comma 5 7" xfId="567"/>
    <cellStyle name="Comma 5 8" xfId="568"/>
    <cellStyle name="Comma 5 9" xfId="569"/>
    <cellStyle name="Comma 6" xfId="2425"/>
    <cellStyle name="Comma 6 2" xfId="570"/>
    <cellStyle name="Comma 6 3" xfId="571"/>
    <cellStyle name="Comma 6 4" xfId="572"/>
    <cellStyle name="Comma 6 5" xfId="573"/>
    <cellStyle name="Comma 6 6" xfId="574"/>
    <cellStyle name="Comma 6 7" xfId="575"/>
    <cellStyle name="Comma 6 8" xfId="576"/>
    <cellStyle name="Comma 6 9" xfId="577"/>
    <cellStyle name="Comma 7" xfId="2444"/>
    <cellStyle name="Comma 7 2" xfId="578"/>
    <cellStyle name="Comma 7 3" xfId="579"/>
    <cellStyle name="Comma 7 4" xfId="580"/>
    <cellStyle name="Comma 7 5" xfId="581"/>
    <cellStyle name="Comma 7 6" xfId="582"/>
    <cellStyle name="Comma 7 7" xfId="583"/>
    <cellStyle name="Comma 7 8" xfId="584"/>
    <cellStyle name="Comma 7 9" xfId="585"/>
    <cellStyle name="Comma 8 2" xfId="586"/>
    <cellStyle name="Comma 8 3" xfId="587"/>
    <cellStyle name="Comma 8 4" xfId="588"/>
    <cellStyle name="Comma 8 5" xfId="589"/>
    <cellStyle name="Comma 8 6" xfId="590"/>
    <cellStyle name="Comma 8 7" xfId="591"/>
    <cellStyle name="Comma 8 8" xfId="592"/>
    <cellStyle name="Comma 8 9" xfId="593"/>
    <cellStyle name="Comma 9 2" xfId="594"/>
    <cellStyle name="Comma 9 3" xfId="595"/>
    <cellStyle name="Comma 9 4" xfId="596"/>
    <cellStyle name="Comma 9 5" xfId="597"/>
    <cellStyle name="Comma 9 6" xfId="598"/>
    <cellStyle name="Comma 9 7" xfId="599"/>
    <cellStyle name="Comma 9 8" xfId="600"/>
    <cellStyle name="Comma 9 9" xfId="601"/>
    <cellStyle name="Currency" xfId="2450" builtinId="4"/>
    <cellStyle name="Currency 2" xfId="74"/>
    <cellStyle name="Currency 2 2" xfId="602"/>
    <cellStyle name="Currency 2 2 2" xfId="603"/>
    <cellStyle name="Currency 3" xfId="80"/>
    <cellStyle name="Currency 3 2" xfId="604"/>
    <cellStyle name="Currency 4" xfId="605"/>
    <cellStyle name="Currency 5" xfId="606"/>
    <cellStyle name="Currency 6" xfId="607"/>
    <cellStyle name="Dane wejściowe" xfId="608"/>
    <cellStyle name="Dane wejściowe 10" xfId="609"/>
    <cellStyle name="Dane wejściowe 11" xfId="610"/>
    <cellStyle name="Dane wejściowe 12" xfId="611"/>
    <cellStyle name="Dane wejściowe 13" xfId="612"/>
    <cellStyle name="Dane wejściowe 14" xfId="613"/>
    <cellStyle name="Dane wejściowe 15" xfId="614"/>
    <cellStyle name="Dane wejściowe 16" xfId="615"/>
    <cellStyle name="Dane wejściowe 17" xfId="616"/>
    <cellStyle name="Dane wejściowe 18" xfId="617"/>
    <cellStyle name="Dane wejściowe 19" xfId="618"/>
    <cellStyle name="Dane wejściowe 2" xfId="619"/>
    <cellStyle name="Dane wejściowe 2 10" xfId="620"/>
    <cellStyle name="Dane wejściowe 2 11" xfId="621"/>
    <cellStyle name="Dane wejściowe 2 12" xfId="622"/>
    <cellStyle name="Dane wejściowe 2 13" xfId="623"/>
    <cellStyle name="Dane wejściowe 2 14" xfId="624"/>
    <cellStyle name="Dane wejściowe 2 15" xfId="625"/>
    <cellStyle name="Dane wejściowe 2 16" xfId="626"/>
    <cellStyle name="Dane wejściowe 2 17" xfId="627"/>
    <cellStyle name="Dane wejściowe 2 18" xfId="628"/>
    <cellStyle name="Dane wejściowe 2 19" xfId="629"/>
    <cellStyle name="Dane wejściowe 2 2" xfId="630"/>
    <cellStyle name="Dane wejściowe 2 20" xfId="631"/>
    <cellStyle name="Dane wejściowe 2 21" xfId="632"/>
    <cellStyle name="Dane wejściowe 2 22" xfId="633"/>
    <cellStyle name="Dane wejściowe 2 23" xfId="634"/>
    <cellStyle name="Dane wejściowe 2 3" xfId="635"/>
    <cellStyle name="Dane wejściowe 2 4" xfId="636"/>
    <cellStyle name="Dane wejściowe 2 5" xfId="637"/>
    <cellStyle name="Dane wejściowe 2 6" xfId="638"/>
    <cellStyle name="Dane wejściowe 2 7" xfId="639"/>
    <cellStyle name="Dane wejściowe 2 8" xfId="640"/>
    <cellStyle name="Dane wejściowe 2 9" xfId="641"/>
    <cellStyle name="Dane wejściowe 20" xfId="642"/>
    <cellStyle name="Dane wejściowe 21" xfId="643"/>
    <cellStyle name="Dane wejściowe 22" xfId="644"/>
    <cellStyle name="Dane wejściowe 23" xfId="645"/>
    <cellStyle name="Dane wejściowe 24" xfId="646"/>
    <cellStyle name="Dane wejściowe 25" xfId="647"/>
    <cellStyle name="Dane wejściowe 3" xfId="648"/>
    <cellStyle name="Dane wejściowe 3 10" xfId="649"/>
    <cellStyle name="Dane wejściowe 3 11" xfId="650"/>
    <cellStyle name="Dane wejściowe 3 12" xfId="651"/>
    <cellStyle name="Dane wejściowe 3 13" xfId="652"/>
    <cellStyle name="Dane wejściowe 3 14" xfId="653"/>
    <cellStyle name="Dane wejściowe 3 15" xfId="654"/>
    <cellStyle name="Dane wejściowe 3 16" xfId="655"/>
    <cellStyle name="Dane wejściowe 3 17" xfId="656"/>
    <cellStyle name="Dane wejściowe 3 18" xfId="657"/>
    <cellStyle name="Dane wejściowe 3 19" xfId="658"/>
    <cellStyle name="Dane wejściowe 3 2" xfId="659"/>
    <cellStyle name="Dane wejściowe 3 20" xfId="660"/>
    <cellStyle name="Dane wejściowe 3 21" xfId="661"/>
    <cellStyle name="Dane wejściowe 3 22" xfId="662"/>
    <cellStyle name="Dane wejściowe 3 23" xfId="663"/>
    <cellStyle name="Dane wejściowe 3 3" xfId="664"/>
    <cellStyle name="Dane wejściowe 3 4" xfId="665"/>
    <cellStyle name="Dane wejściowe 3 5" xfId="666"/>
    <cellStyle name="Dane wejściowe 3 6" xfId="667"/>
    <cellStyle name="Dane wejściowe 3 7" xfId="668"/>
    <cellStyle name="Dane wejściowe 3 8" xfId="669"/>
    <cellStyle name="Dane wejściowe 3 9" xfId="670"/>
    <cellStyle name="Dane wejściowe 4" xfId="671"/>
    <cellStyle name="Dane wejściowe 5" xfId="672"/>
    <cellStyle name="Dane wejściowe 6" xfId="673"/>
    <cellStyle name="Dane wejściowe 7" xfId="674"/>
    <cellStyle name="Dane wejściowe 8" xfId="675"/>
    <cellStyle name="Dane wejściowe 9" xfId="676"/>
    <cellStyle name="Dane wyjściowe" xfId="677"/>
    <cellStyle name="Dane wyjściowe 10" xfId="678"/>
    <cellStyle name="Dane wyjściowe 11" xfId="679"/>
    <cellStyle name="Dane wyjściowe 12" xfId="680"/>
    <cellStyle name="Dane wyjściowe 13" xfId="681"/>
    <cellStyle name="Dane wyjściowe 14" xfId="682"/>
    <cellStyle name="Dane wyjściowe 15" xfId="683"/>
    <cellStyle name="Dane wyjściowe 16" xfId="684"/>
    <cellStyle name="Dane wyjściowe 17" xfId="685"/>
    <cellStyle name="Dane wyjściowe 18" xfId="686"/>
    <cellStyle name="Dane wyjściowe 19" xfId="687"/>
    <cellStyle name="Dane wyjściowe 2" xfId="688"/>
    <cellStyle name="Dane wyjściowe 2 10" xfId="689"/>
    <cellStyle name="Dane wyjściowe 2 11" xfId="690"/>
    <cellStyle name="Dane wyjściowe 2 12" xfId="691"/>
    <cellStyle name="Dane wyjściowe 2 13" xfId="692"/>
    <cellStyle name="Dane wyjściowe 2 14" xfId="693"/>
    <cellStyle name="Dane wyjściowe 2 15" xfId="694"/>
    <cellStyle name="Dane wyjściowe 2 16" xfId="695"/>
    <cellStyle name="Dane wyjściowe 2 17" xfId="696"/>
    <cellStyle name="Dane wyjściowe 2 18" xfId="697"/>
    <cellStyle name="Dane wyjściowe 2 19" xfId="698"/>
    <cellStyle name="Dane wyjściowe 2 2" xfId="699"/>
    <cellStyle name="Dane wyjściowe 2 20" xfId="700"/>
    <cellStyle name="Dane wyjściowe 2 21" xfId="701"/>
    <cellStyle name="Dane wyjściowe 2 22" xfId="702"/>
    <cellStyle name="Dane wyjściowe 2 23" xfId="703"/>
    <cellStyle name="Dane wyjściowe 2 3" xfId="704"/>
    <cellStyle name="Dane wyjściowe 2 4" xfId="705"/>
    <cellStyle name="Dane wyjściowe 2 5" xfId="706"/>
    <cellStyle name="Dane wyjściowe 2 6" xfId="707"/>
    <cellStyle name="Dane wyjściowe 2 7" xfId="708"/>
    <cellStyle name="Dane wyjściowe 2 8" xfId="709"/>
    <cellStyle name="Dane wyjściowe 2 9" xfId="710"/>
    <cellStyle name="Dane wyjściowe 20" xfId="711"/>
    <cellStyle name="Dane wyjściowe 21" xfId="712"/>
    <cellStyle name="Dane wyjściowe 22" xfId="713"/>
    <cellStyle name="Dane wyjściowe 23" xfId="714"/>
    <cellStyle name="Dane wyjściowe 24" xfId="715"/>
    <cellStyle name="Dane wyjściowe 25" xfId="716"/>
    <cellStyle name="Dane wyjściowe 3" xfId="717"/>
    <cellStyle name="Dane wyjściowe 3 10" xfId="718"/>
    <cellStyle name="Dane wyjściowe 3 11" xfId="719"/>
    <cellStyle name="Dane wyjściowe 3 12" xfId="720"/>
    <cellStyle name="Dane wyjściowe 3 13" xfId="721"/>
    <cellStyle name="Dane wyjściowe 3 14" xfId="722"/>
    <cellStyle name="Dane wyjściowe 3 15" xfId="723"/>
    <cellStyle name="Dane wyjściowe 3 16" xfId="724"/>
    <cellStyle name="Dane wyjściowe 3 17" xfId="725"/>
    <cellStyle name="Dane wyjściowe 3 18" xfId="726"/>
    <cellStyle name="Dane wyjściowe 3 19" xfId="727"/>
    <cellStyle name="Dane wyjściowe 3 2" xfId="728"/>
    <cellStyle name="Dane wyjściowe 3 20" xfId="729"/>
    <cellStyle name="Dane wyjściowe 3 21" xfId="730"/>
    <cellStyle name="Dane wyjściowe 3 22" xfId="731"/>
    <cellStyle name="Dane wyjściowe 3 23" xfId="732"/>
    <cellStyle name="Dane wyjściowe 3 3" xfId="733"/>
    <cellStyle name="Dane wyjściowe 3 4" xfId="734"/>
    <cellStyle name="Dane wyjściowe 3 5" xfId="735"/>
    <cellStyle name="Dane wyjściowe 3 6" xfId="736"/>
    <cellStyle name="Dane wyjściowe 3 7" xfId="737"/>
    <cellStyle name="Dane wyjściowe 3 8" xfId="738"/>
    <cellStyle name="Dane wyjściowe 3 9" xfId="739"/>
    <cellStyle name="Dane wyjściowe 4" xfId="740"/>
    <cellStyle name="Dane wyjściowe 5" xfId="741"/>
    <cellStyle name="Dane wyjściowe 6" xfId="742"/>
    <cellStyle name="Dane wyjściowe 7" xfId="743"/>
    <cellStyle name="Dane wyjściowe 8" xfId="744"/>
    <cellStyle name="Dane wyjściowe 9" xfId="745"/>
    <cellStyle name="Date" xfId="746"/>
    <cellStyle name="Dobre" xfId="747"/>
    <cellStyle name="Explanatory Text" xfId="33" builtinId="53" customBuiltin="1"/>
    <cellStyle name="Explanatory Text 2" xfId="748"/>
    <cellStyle name="FirstTableHeader" xfId="81"/>
    <cellStyle name="Fixed" xfId="749"/>
    <cellStyle name="Followed Hyperlink" xfId="2382" builtinId="9" hidden="1"/>
    <cellStyle name="Followed Hyperlink" xfId="2383" builtinId="9" hidden="1"/>
    <cellStyle name="Followed Hyperlink" xfId="2384" builtinId="9" hidden="1"/>
    <cellStyle name="Followed Hyperlink" xfId="2385" builtinId="9" hidden="1"/>
    <cellStyle name="Followed Hyperlink" xfId="2386" builtinId="9" hidden="1"/>
    <cellStyle name="Followed Hyperlink" xfId="2387" builtinId="9" hidden="1"/>
    <cellStyle name="Followed Hyperlink" xfId="2388" builtinId="9" hidden="1"/>
    <cellStyle name="Followed Hyperlink" xfId="2389" builtinId="9" hidden="1"/>
    <cellStyle name="Followed Hyperlink" xfId="2390" builtinId="9" hidden="1"/>
    <cellStyle name="Followed Hyperlink" xfId="2391" builtinId="9" hidden="1"/>
    <cellStyle name="Followed Hyperlink" xfId="2392" builtinId="9" hidden="1"/>
    <cellStyle name="Followed Hyperlink" xfId="2393" builtinId="9" hidden="1"/>
    <cellStyle name="Followed Hyperlink" xfId="2394" builtinId="9" hidden="1"/>
    <cellStyle name="Followed Hyperlink" xfId="2395" builtinId="9" hidden="1"/>
    <cellStyle name="Followed Hyperlink" xfId="2396" builtinId="9" hidden="1"/>
    <cellStyle name="Followed Hyperlink" xfId="2397" builtinId="9" hidden="1"/>
    <cellStyle name="Followed Hyperlink" xfId="2398" builtinId="9" hidden="1"/>
    <cellStyle name="Followed Hyperlink" xfId="2399" builtinId="9" hidden="1"/>
    <cellStyle name="Followed Hyperlink" xfId="2400" builtinId="9" hidden="1"/>
    <cellStyle name="Followed Hyperlink" xfId="2401" builtinId="9" hidden="1"/>
    <cellStyle name="Followed Hyperlink" xfId="2402" builtinId="9" hidden="1"/>
    <cellStyle name="Followed Hyperlink" xfId="2403" builtinId="9" hidden="1"/>
    <cellStyle name="Followed Hyperlink" xfId="2404" builtinId="9" hidden="1"/>
    <cellStyle name="Followed Hyperlink" xfId="2405" builtinId="9" hidden="1"/>
    <cellStyle name="Followed Hyperlink" xfId="2406" builtinId="9" hidden="1"/>
    <cellStyle name="Followed Hyperlink" xfId="2407" builtinId="9" hidden="1"/>
    <cellStyle name="Followed Hyperlink" xfId="2408" builtinId="9" hidden="1"/>
    <cellStyle name="Followed Hyperlink" xfId="2409" builtinId="9" hidden="1"/>
    <cellStyle name="Followed Hyperlink" xfId="2410" builtinId="9" hidden="1"/>
    <cellStyle name="Followed Hyperlink" xfId="2411" builtinId="9" hidden="1"/>
    <cellStyle name="Followed Hyperlink" xfId="2412" builtinId="9" hidden="1"/>
    <cellStyle name="Followed Hyperlink" xfId="2413" builtinId="9" hidden="1"/>
    <cellStyle name="Followed Hyperlink" xfId="2414" builtinId="9" hidden="1"/>
    <cellStyle name="Followed Hyperlink" xfId="2415" builtinId="9" hidden="1"/>
    <cellStyle name="Followed Hyperlink" xfId="2416" builtinId="9" hidden="1"/>
    <cellStyle name="Followed Hyperlink" xfId="2417" builtinId="9" hidden="1"/>
    <cellStyle name="Followed Hyperlink" xfId="2418" builtinId="9" hidden="1"/>
    <cellStyle name="Followed Hyperlink" xfId="2419" builtinId="9" hidden="1"/>
    <cellStyle name="Followed Hyperlink" xfId="2420" builtinId="9" hidden="1"/>
    <cellStyle name="Followed Hyperlink" xfId="2421" builtinId="9" hidden="1"/>
    <cellStyle name="Followed Hyperlink" xfId="2422" builtinId="9" hidden="1"/>
    <cellStyle name="Followed Hyperlink" xfId="2423" builtinId="9" hidden="1"/>
    <cellStyle name="Followed Hyperlink" xfId="2427" builtinId="9" hidden="1"/>
    <cellStyle name="Followed Hyperlink" xfId="2428" builtinId="9" hidden="1"/>
    <cellStyle name="Followed Hyperlink" xfId="2429" builtinId="9" hidden="1"/>
    <cellStyle name="Followed Hyperlink" xfId="2430" builtinId="9" hidden="1"/>
    <cellStyle name="Followed Hyperlink" xfId="2431" builtinId="9" hidden="1"/>
    <cellStyle name="Followed Hyperlink" xfId="2432" builtinId="9" hidden="1"/>
    <cellStyle name="Followed Hyperlink" xfId="2433" builtinId="9" hidden="1"/>
    <cellStyle name="Followed Hyperlink" xfId="2434" builtinId="9" hidden="1"/>
    <cellStyle name="Followed Hyperlink" xfId="2435" builtinId="9" hidden="1"/>
    <cellStyle name="Followed Hyperlink" xfId="2436" builtinId="9" hidden="1"/>
    <cellStyle name="Followed Hyperlink" xfId="2437" builtinId="9" hidden="1"/>
    <cellStyle name="Followed Hyperlink" xfId="2438" builtinId="9" hidden="1"/>
    <cellStyle name="Followed Hyperlink" xfId="2439" builtinId="9" hidden="1"/>
    <cellStyle name="Followed Hyperlink" xfId="2440" builtinId="9" hidden="1"/>
    <cellStyle name="Followed Hyperlink" xfId="2441" builtinId="9" hidden="1"/>
    <cellStyle name="Followed Hyperlink" xfId="2442" builtinId="9" hidden="1"/>
    <cellStyle name="Followed Hyperlink" xfId="2443" builtinId="9" hidden="1"/>
    <cellStyle name="Good" xfId="34" builtinId="26" customBuiltin="1"/>
    <cellStyle name="Good 2" xfId="750"/>
    <cellStyle name="Good 2 2" xfId="751"/>
    <cellStyle name="Heading 1" xfId="35" builtinId="16" customBuiltin="1"/>
    <cellStyle name="Heading 1 2" xfId="752"/>
    <cellStyle name="Heading 1 2 2" xfId="753"/>
    <cellStyle name="Heading 2" xfId="36" builtinId="17" customBuiltin="1"/>
    <cellStyle name="Heading 2 2" xfId="754"/>
    <cellStyle name="Heading 2 2 2" xfId="755"/>
    <cellStyle name="Heading 3" xfId="37" builtinId="18" customBuiltin="1"/>
    <cellStyle name="Heading 3 2" xfId="756"/>
    <cellStyle name="Heading 3 2 2" xfId="757"/>
    <cellStyle name="Heading 3 2 3" xfId="758"/>
    <cellStyle name="Heading 3 2 4" xfId="759"/>
    <cellStyle name="Heading 3 2 5" xfId="760"/>
    <cellStyle name="Heading 3 2 6" xfId="761"/>
    <cellStyle name="Heading 3 2 7" xfId="762"/>
    <cellStyle name="Heading 4" xfId="38" builtinId="19" customBuiltin="1"/>
    <cellStyle name="Heading 4 2" xfId="763"/>
    <cellStyle name="Hyperlink" xfId="2446" builtinId="8"/>
    <cellStyle name="Hyperlink 2" xfId="764"/>
    <cellStyle name="Hyperlink 2 2" xfId="765"/>
    <cellStyle name="Hyperlink 3" xfId="766"/>
    <cellStyle name="Hyperlink 4" xfId="2445"/>
    <cellStyle name="Input" xfId="39" builtinId="20" customBuiltin="1"/>
    <cellStyle name="Input 2" xfId="767"/>
    <cellStyle name="Input 2 10" xfId="768"/>
    <cellStyle name="Input 2 10 10" xfId="769"/>
    <cellStyle name="Input 2 10 11" xfId="770"/>
    <cellStyle name="Input 2 10 12" xfId="771"/>
    <cellStyle name="Input 2 10 13" xfId="772"/>
    <cellStyle name="Input 2 10 14" xfId="773"/>
    <cellStyle name="Input 2 10 15" xfId="774"/>
    <cellStyle name="Input 2 10 16" xfId="775"/>
    <cellStyle name="Input 2 10 17" xfId="776"/>
    <cellStyle name="Input 2 10 18" xfId="777"/>
    <cellStyle name="Input 2 10 19" xfId="778"/>
    <cellStyle name="Input 2 10 2" xfId="779"/>
    <cellStyle name="Input 2 10 20" xfId="780"/>
    <cellStyle name="Input 2 10 21" xfId="781"/>
    <cellStyle name="Input 2 10 22" xfId="782"/>
    <cellStyle name="Input 2 10 23" xfId="783"/>
    <cellStyle name="Input 2 10 3" xfId="784"/>
    <cellStyle name="Input 2 10 4" xfId="785"/>
    <cellStyle name="Input 2 10 5" xfId="786"/>
    <cellStyle name="Input 2 10 6" xfId="787"/>
    <cellStyle name="Input 2 10 7" xfId="788"/>
    <cellStyle name="Input 2 10 8" xfId="789"/>
    <cellStyle name="Input 2 10 9" xfId="790"/>
    <cellStyle name="Input 2 11" xfId="791"/>
    <cellStyle name="Input 2 11 10" xfId="792"/>
    <cellStyle name="Input 2 11 11" xfId="793"/>
    <cellStyle name="Input 2 11 12" xfId="794"/>
    <cellStyle name="Input 2 11 13" xfId="795"/>
    <cellStyle name="Input 2 11 14" xfId="796"/>
    <cellStyle name="Input 2 11 15" xfId="797"/>
    <cellStyle name="Input 2 11 16" xfId="798"/>
    <cellStyle name="Input 2 11 17" xfId="799"/>
    <cellStyle name="Input 2 11 18" xfId="800"/>
    <cellStyle name="Input 2 11 19" xfId="801"/>
    <cellStyle name="Input 2 11 2" xfId="802"/>
    <cellStyle name="Input 2 11 20" xfId="803"/>
    <cellStyle name="Input 2 11 21" xfId="804"/>
    <cellStyle name="Input 2 11 22" xfId="805"/>
    <cellStyle name="Input 2 11 23" xfId="806"/>
    <cellStyle name="Input 2 11 3" xfId="807"/>
    <cellStyle name="Input 2 11 4" xfId="808"/>
    <cellStyle name="Input 2 11 5" xfId="809"/>
    <cellStyle name="Input 2 11 6" xfId="810"/>
    <cellStyle name="Input 2 11 7" xfId="811"/>
    <cellStyle name="Input 2 11 8" xfId="812"/>
    <cellStyle name="Input 2 11 9" xfId="813"/>
    <cellStyle name="Input 2 12" xfId="814"/>
    <cellStyle name="Input 2 12 10" xfId="815"/>
    <cellStyle name="Input 2 12 11" xfId="816"/>
    <cellStyle name="Input 2 12 12" xfId="817"/>
    <cellStyle name="Input 2 12 13" xfId="818"/>
    <cellStyle name="Input 2 12 14" xfId="819"/>
    <cellStyle name="Input 2 12 15" xfId="820"/>
    <cellStyle name="Input 2 12 16" xfId="821"/>
    <cellStyle name="Input 2 12 17" xfId="822"/>
    <cellStyle name="Input 2 12 18" xfId="823"/>
    <cellStyle name="Input 2 12 19" xfId="824"/>
    <cellStyle name="Input 2 12 2" xfId="825"/>
    <cellStyle name="Input 2 12 20" xfId="826"/>
    <cellStyle name="Input 2 12 21" xfId="827"/>
    <cellStyle name="Input 2 12 22" xfId="828"/>
    <cellStyle name="Input 2 12 23" xfId="829"/>
    <cellStyle name="Input 2 12 3" xfId="830"/>
    <cellStyle name="Input 2 12 4" xfId="831"/>
    <cellStyle name="Input 2 12 5" xfId="832"/>
    <cellStyle name="Input 2 12 6" xfId="833"/>
    <cellStyle name="Input 2 12 7" xfId="834"/>
    <cellStyle name="Input 2 12 8" xfId="835"/>
    <cellStyle name="Input 2 12 9" xfId="836"/>
    <cellStyle name="Input 2 13" xfId="837"/>
    <cellStyle name="Input 2 13 10" xfId="838"/>
    <cellStyle name="Input 2 13 11" xfId="839"/>
    <cellStyle name="Input 2 13 12" xfId="840"/>
    <cellStyle name="Input 2 13 13" xfId="841"/>
    <cellStyle name="Input 2 13 14" xfId="842"/>
    <cellStyle name="Input 2 13 15" xfId="843"/>
    <cellStyle name="Input 2 13 16" xfId="844"/>
    <cellStyle name="Input 2 13 17" xfId="845"/>
    <cellStyle name="Input 2 13 18" xfId="846"/>
    <cellStyle name="Input 2 13 19" xfId="847"/>
    <cellStyle name="Input 2 13 2" xfId="848"/>
    <cellStyle name="Input 2 13 20" xfId="849"/>
    <cellStyle name="Input 2 13 21" xfId="850"/>
    <cellStyle name="Input 2 13 22" xfId="851"/>
    <cellStyle name="Input 2 13 23" xfId="852"/>
    <cellStyle name="Input 2 13 3" xfId="853"/>
    <cellStyle name="Input 2 13 4" xfId="854"/>
    <cellStyle name="Input 2 13 5" xfId="855"/>
    <cellStyle name="Input 2 13 6" xfId="856"/>
    <cellStyle name="Input 2 13 7" xfId="857"/>
    <cellStyle name="Input 2 13 8" xfId="858"/>
    <cellStyle name="Input 2 13 9" xfId="859"/>
    <cellStyle name="Input 2 14" xfId="860"/>
    <cellStyle name="Input 2 14 10" xfId="861"/>
    <cellStyle name="Input 2 14 11" xfId="862"/>
    <cellStyle name="Input 2 14 12" xfId="863"/>
    <cellStyle name="Input 2 14 13" xfId="864"/>
    <cellStyle name="Input 2 14 14" xfId="865"/>
    <cellStyle name="Input 2 14 15" xfId="866"/>
    <cellStyle name="Input 2 14 16" xfId="867"/>
    <cellStyle name="Input 2 14 17" xfId="868"/>
    <cellStyle name="Input 2 14 18" xfId="869"/>
    <cellStyle name="Input 2 14 19" xfId="870"/>
    <cellStyle name="Input 2 14 2" xfId="871"/>
    <cellStyle name="Input 2 14 20" xfId="872"/>
    <cellStyle name="Input 2 14 21" xfId="873"/>
    <cellStyle name="Input 2 14 22" xfId="874"/>
    <cellStyle name="Input 2 14 23" xfId="875"/>
    <cellStyle name="Input 2 14 3" xfId="876"/>
    <cellStyle name="Input 2 14 4" xfId="877"/>
    <cellStyle name="Input 2 14 5" xfId="878"/>
    <cellStyle name="Input 2 14 6" xfId="879"/>
    <cellStyle name="Input 2 14 7" xfId="880"/>
    <cellStyle name="Input 2 14 8" xfId="881"/>
    <cellStyle name="Input 2 14 9" xfId="882"/>
    <cellStyle name="Input 2 15" xfId="883"/>
    <cellStyle name="Input 2 15 10" xfId="884"/>
    <cellStyle name="Input 2 15 11" xfId="885"/>
    <cellStyle name="Input 2 15 12" xfId="886"/>
    <cellStyle name="Input 2 15 13" xfId="887"/>
    <cellStyle name="Input 2 15 14" xfId="888"/>
    <cellStyle name="Input 2 15 15" xfId="889"/>
    <cellStyle name="Input 2 15 16" xfId="890"/>
    <cellStyle name="Input 2 15 17" xfId="891"/>
    <cellStyle name="Input 2 15 18" xfId="892"/>
    <cellStyle name="Input 2 15 19" xfId="893"/>
    <cellStyle name="Input 2 15 2" xfId="894"/>
    <cellStyle name="Input 2 15 20" xfId="895"/>
    <cellStyle name="Input 2 15 21" xfId="896"/>
    <cellStyle name="Input 2 15 22" xfId="897"/>
    <cellStyle name="Input 2 15 23" xfId="898"/>
    <cellStyle name="Input 2 15 3" xfId="899"/>
    <cellStyle name="Input 2 15 4" xfId="900"/>
    <cellStyle name="Input 2 15 5" xfId="901"/>
    <cellStyle name="Input 2 15 6" xfId="902"/>
    <cellStyle name="Input 2 15 7" xfId="903"/>
    <cellStyle name="Input 2 15 8" xfId="904"/>
    <cellStyle name="Input 2 15 9" xfId="905"/>
    <cellStyle name="Input 2 16" xfId="906"/>
    <cellStyle name="Input 2 17" xfId="907"/>
    <cellStyle name="Input 2 18" xfId="908"/>
    <cellStyle name="Input 2 19" xfId="909"/>
    <cellStyle name="Input 2 2" xfId="910"/>
    <cellStyle name="Input 2 2 10" xfId="911"/>
    <cellStyle name="Input 2 2 11" xfId="912"/>
    <cellStyle name="Input 2 2 12" xfId="913"/>
    <cellStyle name="Input 2 2 13" xfId="914"/>
    <cellStyle name="Input 2 2 14" xfId="915"/>
    <cellStyle name="Input 2 2 15" xfId="916"/>
    <cellStyle name="Input 2 2 16" xfId="917"/>
    <cellStyle name="Input 2 2 17" xfId="918"/>
    <cellStyle name="Input 2 2 18" xfId="919"/>
    <cellStyle name="Input 2 2 19" xfId="920"/>
    <cellStyle name="Input 2 2 2" xfId="921"/>
    <cellStyle name="Input 2 2 20" xfId="922"/>
    <cellStyle name="Input 2 2 21" xfId="923"/>
    <cellStyle name="Input 2 2 22" xfId="924"/>
    <cellStyle name="Input 2 2 23" xfId="925"/>
    <cellStyle name="Input 2 2 3" xfId="926"/>
    <cellStyle name="Input 2 2 4" xfId="927"/>
    <cellStyle name="Input 2 2 5" xfId="928"/>
    <cellStyle name="Input 2 2 6" xfId="929"/>
    <cellStyle name="Input 2 2 7" xfId="930"/>
    <cellStyle name="Input 2 2 8" xfId="931"/>
    <cellStyle name="Input 2 2 9" xfId="932"/>
    <cellStyle name="Input 2 20" xfId="933"/>
    <cellStyle name="Input 2 21" xfId="934"/>
    <cellStyle name="Input 2 22" xfId="935"/>
    <cellStyle name="Input 2 23" xfId="936"/>
    <cellStyle name="Input 2 24" xfId="937"/>
    <cellStyle name="Input 2 25" xfId="938"/>
    <cellStyle name="Input 2 26" xfId="939"/>
    <cellStyle name="Input 2 27" xfId="940"/>
    <cellStyle name="Input 2 28" xfId="941"/>
    <cellStyle name="Input 2 29" xfId="942"/>
    <cellStyle name="Input 2 3" xfId="943"/>
    <cellStyle name="Input 2 3 10" xfId="944"/>
    <cellStyle name="Input 2 3 11" xfId="945"/>
    <cellStyle name="Input 2 3 12" xfId="946"/>
    <cellStyle name="Input 2 3 13" xfId="947"/>
    <cellStyle name="Input 2 3 14" xfId="948"/>
    <cellStyle name="Input 2 3 15" xfId="949"/>
    <cellStyle name="Input 2 3 16" xfId="950"/>
    <cellStyle name="Input 2 3 17" xfId="951"/>
    <cellStyle name="Input 2 3 18" xfId="952"/>
    <cellStyle name="Input 2 3 19" xfId="953"/>
    <cellStyle name="Input 2 3 2" xfId="954"/>
    <cellStyle name="Input 2 3 20" xfId="955"/>
    <cellStyle name="Input 2 3 21" xfId="956"/>
    <cellStyle name="Input 2 3 22" xfId="957"/>
    <cellStyle name="Input 2 3 23" xfId="958"/>
    <cellStyle name="Input 2 3 3" xfId="959"/>
    <cellStyle name="Input 2 3 4" xfId="960"/>
    <cellStyle name="Input 2 3 5" xfId="961"/>
    <cellStyle name="Input 2 3 6" xfId="962"/>
    <cellStyle name="Input 2 3 7" xfId="963"/>
    <cellStyle name="Input 2 3 8" xfId="964"/>
    <cellStyle name="Input 2 3 9" xfId="965"/>
    <cellStyle name="Input 2 30" xfId="966"/>
    <cellStyle name="Input 2 31" xfId="967"/>
    <cellStyle name="Input 2 32" xfId="968"/>
    <cellStyle name="Input 2 33" xfId="969"/>
    <cellStyle name="Input 2 34" xfId="970"/>
    <cellStyle name="Input 2 35" xfId="971"/>
    <cellStyle name="Input 2 36" xfId="972"/>
    <cellStyle name="Input 2 37" xfId="973"/>
    <cellStyle name="Input 2 4" xfId="974"/>
    <cellStyle name="Input 2 4 10" xfId="975"/>
    <cellStyle name="Input 2 4 11" xfId="976"/>
    <cellStyle name="Input 2 4 12" xfId="977"/>
    <cellStyle name="Input 2 4 13" xfId="978"/>
    <cellStyle name="Input 2 4 14" xfId="979"/>
    <cellStyle name="Input 2 4 15" xfId="980"/>
    <cellStyle name="Input 2 4 16" xfId="981"/>
    <cellStyle name="Input 2 4 17" xfId="982"/>
    <cellStyle name="Input 2 4 18" xfId="983"/>
    <cellStyle name="Input 2 4 19" xfId="984"/>
    <cellStyle name="Input 2 4 2" xfId="985"/>
    <cellStyle name="Input 2 4 20" xfId="986"/>
    <cellStyle name="Input 2 4 21" xfId="987"/>
    <cellStyle name="Input 2 4 22" xfId="988"/>
    <cellStyle name="Input 2 4 23" xfId="989"/>
    <cellStyle name="Input 2 4 3" xfId="990"/>
    <cellStyle name="Input 2 4 4" xfId="991"/>
    <cellStyle name="Input 2 4 5" xfId="992"/>
    <cellStyle name="Input 2 4 6" xfId="993"/>
    <cellStyle name="Input 2 4 7" xfId="994"/>
    <cellStyle name="Input 2 4 8" xfId="995"/>
    <cellStyle name="Input 2 4 9" xfId="996"/>
    <cellStyle name="Input 2 5" xfId="997"/>
    <cellStyle name="Input 2 5 10" xfId="998"/>
    <cellStyle name="Input 2 5 11" xfId="999"/>
    <cellStyle name="Input 2 5 12" xfId="1000"/>
    <cellStyle name="Input 2 5 13" xfId="1001"/>
    <cellStyle name="Input 2 5 14" xfId="1002"/>
    <cellStyle name="Input 2 5 15" xfId="1003"/>
    <cellStyle name="Input 2 5 16" xfId="1004"/>
    <cellStyle name="Input 2 5 17" xfId="1005"/>
    <cellStyle name="Input 2 5 18" xfId="1006"/>
    <cellStyle name="Input 2 5 19" xfId="1007"/>
    <cellStyle name="Input 2 5 2" xfId="1008"/>
    <cellStyle name="Input 2 5 20" xfId="1009"/>
    <cellStyle name="Input 2 5 21" xfId="1010"/>
    <cellStyle name="Input 2 5 22" xfId="1011"/>
    <cellStyle name="Input 2 5 23" xfId="1012"/>
    <cellStyle name="Input 2 5 3" xfId="1013"/>
    <cellStyle name="Input 2 5 4" xfId="1014"/>
    <cellStyle name="Input 2 5 5" xfId="1015"/>
    <cellStyle name="Input 2 5 6" xfId="1016"/>
    <cellStyle name="Input 2 5 7" xfId="1017"/>
    <cellStyle name="Input 2 5 8" xfId="1018"/>
    <cellStyle name="Input 2 5 9" xfId="1019"/>
    <cellStyle name="Input 2 6" xfId="1020"/>
    <cellStyle name="Input 2 6 10" xfId="1021"/>
    <cellStyle name="Input 2 6 11" xfId="1022"/>
    <cellStyle name="Input 2 6 12" xfId="1023"/>
    <cellStyle name="Input 2 6 13" xfId="1024"/>
    <cellStyle name="Input 2 6 14" xfId="1025"/>
    <cellStyle name="Input 2 6 15" xfId="1026"/>
    <cellStyle name="Input 2 6 16" xfId="1027"/>
    <cellStyle name="Input 2 6 17" xfId="1028"/>
    <cellStyle name="Input 2 6 18" xfId="1029"/>
    <cellStyle name="Input 2 6 19" xfId="1030"/>
    <cellStyle name="Input 2 6 2" xfId="1031"/>
    <cellStyle name="Input 2 6 20" xfId="1032"/>
    <cellStyle name="Input 2 6 21" xfId="1033"/>
    <cellStyle name="Input 2 6 22" xfId="1034"/>
    <cellStyle name="Input 2 6 23" xfId="1035"/>
    <cellStyle name="Input 2 6 3" xfId="1036"/>
    <cellStyle name="Input 2 6 4" xfId="1037"/>
    <cellStyle name="Input 2 6 5" xfId="1038"/>
    <cellStyle name="Input 2 6 6" xfId="1039"/>
    <cellStyle name="Input 2 6 7" xfId="1040"/>
    <cellStyle name="Input 2 6 8" xfId="1041"/>
    <cellStyle name="Input 2 6 9" xfId="1042"/>
    <cellStyle name="Input 2 7" xfId="1043"/>
    <cellStyle name="Input 2 7 10" xfId="1044"/>
    <cellStyle name="Input 2 7 11" xfId="1045"/>
    <cellStyle name="Input 2 7 12" xfId="1046"/>
    <cellStyle name="Input 2 7 13" xfId="1047"/>
    <cellStyle name="Input 2 7 14" xfId="1048"/>
    <cellStyle name="Input 2 7 15" xfId="1049"/>
    <cellStyle name="Input 2 7 16" xfId="1050"/>
    <cellStyle name="Input 2 7 17" xfId="1051"/>
    <cellStyle name="Input 2 7 18" xfId="1052"/>
    <cellStyle name="Input 2 7 19" xfId="1053"/>
    <cellStyle name="Input 2 7 2" xfId="1054"/>
    <cellStyle name="Input 2 7 20" xfId="1055"/>
    <cellStyle name="Input 2 7 21" xfId="1056"/>
    <cellStyle name="Input 2 7 22" xfId="1057"/>
    <cellStyle name="Input 2 7 23" xfId="1058"/>
    <cellStyle name="Input 2 7 3" xfId="1059"/>
    <cellStyle name="Input 2 7 4" xfId="1060"/>
    <cellStyle name="Input 2 7 5" xfId="1061"/>
    <cellStyle name="Input 2 7 6" xfId="1062"/>
    <cellStyle name="Input 2 7 7" xfId="1063"/>
    <cellStyle name="Input 2 7 8" xfId="1064"/>
    <cellStyle name="Input 2 7 9" xfId="1065"/>
    <cellStyle name="Input 2 8" xfId="1066"/>
    <cellStyle name="Input 2 8 10" xfId="1067"/>
    <cellStyle name="Input 2 8 11" xfId="1068"/>
    <cellStyle name="Input 2 8 12" xfId="1069"/>
    <cellStyle name="Input 2 8 13" xfId="1070"/>
    <cellStyle name="Input 2 8 14" xfId="1071"/>
    <cellStyle name="Input 2 8 15" xfId="1072"/>
    <cellStyle name="Input 2 8 16" xfId="1073"/>
    <cellStyle name="Input 2 8 17" xfId="1074"/>
    <cellStyle name="Input 2 8 18" xfId="1075"/>
    <cellStyle name="Input 2 8 19" xfId="1076"/>
    <cellStyle name="Input 2 8 2" xfId="1077"/>
    <cellStyle name="Input 2 8 20" xfId="1078"/>
    <cellStyle name="Input 2 8 21" xfId="1079"/>
    <cellStyle name="Input 2 8 22" xfId="1080"/>
    <cellStyle name="Input 2 8 23" xfId="1081"/>
    <cellStyle name="Input 2 8 3" xfId="1082"/>
    <cellStyle name="Input 2 8 4" xfId="1083"/>
    <cellStyle name="Input 2 8 5" xfId="1084"/>
    <cellStyle name="Input 2 8 6" xfId="1085"/>
    <cellStyle name="Input 2 8 7" xfId="1086"/>
    <cellStyle name="Input 2 8 8" xfId="1087"/>
    <cellStyle name="Input 2 8 9" xfId="1088"/>
    <cellStyle name="Input 2 9" xfId="1089"/>
    <cellStyle name="Input 2 9 10" xfId="1090"/>
    <cellStyle name="Input 2 9 11" xfId="1091"/>
    <cellStyle name="Input 2 9 12" xfId="1092"/>
    <cellStyle name="Input 2 9 13" xfId="1093"/>
    <cellStyle name="Input 2 9 14" xfId="1094"/>
    <cellStyle name="Input 2 9 15" xfId="1095"/>
    <cellStyle name="Input 2 9 16" xfId="1096"/>
    <cellStyle name="Input 2 9 17" xfId="1097"/>
    <cellStyle name="Input 2 9 18" xfId="1098"/>
    <cellStyle name="Input 2 9 19" xfId="1099"/>
    <cellStyle name="Input 2 9 2" xfId="1100"/>
    <cellStyle name="Input 2 9 20" xfId="1101"/>
    <cellStyle name="Input 2 9 21" xfId="1102"/>
    <cellStyle name="Input 2 9 22" xfId="1103"/>
    <cellStyle name="Input 2 9 23" xfId="1104"/>
    <cellStyle name="Input 2 9 3" xfId="1105"/>
    <cellStyle name="Input 2 9 4" xfId="1106"/>
    <cellStyle name="Input 2 9 5" xfId="1107"/>
    <cellStyle name="Input 2 9 6" xfId="1108"/>
    <cellStyle name="Input 2 9 7" xfId="1109"/>
    <cellStyle name="Input 2 9 8" xfId="1110"/>
    <cellStyle name="Input 2 9 9" xfId="1111"/>
    <cellStyle name="Komórka połączona" xfId="1112"/>
    <cellStyle name="Komórka zaznaczona" xfId="1113"/>
    <cellStyle name="LineItemPrompt" xfId="40"/>
    <cellStyle name="LineItemValue" xfId="41"/>
    <cellStyle name="Linked Cell" xfId="42" builtinId="24" customBuiltin="1"/>
    <cellStyle name="Linked Cell 2" xfId="1114"/>
    <cellStyle name="Nagłówek 1" xfId="1115"/>
    <cellStyle name="Nagłówek 2" xfId="1116"/>
    <cellStyle name="Nagłówek 3" xfId="1117"/>
    <cellStyle name="Nagłówek 3 2" xfId="1118"/>
    <cellStyle name="Nagłówek 3 2 2" xfId="1119"/>
    <cellStyle name="Nagłówek 3 2 3" xfId="1120"/>
    <cellStyle name="Nagłówek 3 2 4" xfId="1121"/>
    <cellStyle name="Nagłówek 3 2 5" xfId="1122"/>
    <cellStyle name="Nagłówek 3 2 6" xfId="1123"/>
    <cellStyle name="Nagłówek 3 2 7" xfId="1124"/>
    <cellStyle name="Nagłówek 3 3" xfId="1125"/>
    <cellStyle name="Nagłówek 3 4" xfId="1126"/>
    <cellStyle name="Nagłówek 3 5" xfId="1127"/>
    <cellStyle name="Nagłówek 3 6" xfId="1128"/>
    <cellStyle name="Nagłówek 3 7" xfId="1129"/>
    <cellStyle name="Nagłówek 3 8" xfId="1130"/>
    <cellStyle name="Nagłówek 4" xfId="1131"/>
    <cellStyle name="Neutral" xfId="43" builtinId="28" customBuiltin="1"/>
    <cellStyle name="Neutral 2" xfId="1132"/>
    <cellStyle name="Neutral 2 2" xfId="1133"/>
    <cellStyle name="Neutralne" xfId="1134"/>
    <cellStyle name="Normal" xfId="0" builtinId="0"/>
    <cellStyle name="Normal 10" xfId="1135"/>
    <cellStyle name="Normal 10 2" xfId="1136"/>
    <cellStyle name="Normal 11" xfId="1137"/>
    <cellStyle name="Normal 12" xfId="1138"/>
    <cellStyle name="Normal 13" xfId="2424"/>
    <cellStyle name="Normal 2" xfId="44"/>
    <cellStyle name="Normal 2 2" xfId="82"/>
    <cellStyle name="Normal 2 2 2" xfId="1139"/>
    <cellStyle name="Normal 2 2 3" xfId="2380"/>
    <cellStyle name="Normal 2 3" xfId="1140"/>
    <cellStyle name="Normal 21" xfId="75"/>
    <cellStyle name="Normal 23" xfId="83"/>
    <cellStyle name="Normal 3" xfId="72"/>
    <cellStyle name="Normal 3 2" xfId="96"/>
    <cellStyle name="Normal 3 2 2" xfId="1141"/>
    <cellStyle name="Normal 3 2 3" xfId="2381"/>
    <cellStyle name="Normal 3 3" xfId="1142"/>
    <cellStyle name="Normal 3 4" xfId="1143"/>
    <cellStyle name="Normal 3 5" xfId="2377"/>
    <cellStyle name="Normal 4" xfId="84"/>
    <cellStyle name="Normal 4 2" xfId="1144"/>
    <cellStyle name="Normal 5" xfId="85"/>
    <cellStyle name="Normal 5 2" xfId="1145"/>
    <cellStyle name="Normal 6" xfId="86"/>
    <cellStyle name="Normal 7" xfId="87"/>
    <cellStyle name="Normal 7 2" xfId="1146"/>
    <cellStyle name="Normal 8" xfId="95"/>
    <cellStyle name="Normal 8 2" xfId="2448"/>
    <cellStyle name="Normal 9" xfId="1147"/>
    <cellStyle name="Normal_Funding by District" xfId="45"/>
    <cellStyle name="Note" xfId="46" builtinId="10" customBuiltin="1"/>
    <cellStyle name="Note 2" xfId="1148"/>
    <cellStyle name="Note 2 10" xfId="1149"/>
    <cellStyle name="Note 2 10 10" xfId="1150"/>
    <cellStyle name="Note 2 10 11" xfId="1151"/>
    <cellStyle name="Note 2 10 12" xfId="1152"/>
    <cellStyle name="Note 2 10 13" xfId="1153"/>
    <cellStyle name="Note 2 10 14" xfId="1154"/>
    <cellStyle name="Note 2 10 15" xfId="1155"/>
    <cellStyle name="Note 2 10 16" xfId="1156"/>
    <cellStyle name="Note 2 10 17" xfId="1157"/>
    <cellStyle name="Note 2 10 18" xfId="1158"/>
    <cellStyle name="Note 2 10 19" xfId="1159"/>
    <cellStyle name="Note 2 10 2" xfId="1160"/>
    <cellStyle name="Note 2 10 20" xfId="1161"/>
    <cellStyle name="Note 2 10 21" xfId="1162"/>
    <cellStyle name="Note 2 10 22" xfId="1163"/>
    <cellStyle name="Note 2 10 23" xfId="1164"/>
    <cellStyle name="Note 2 10 3" xfId="1165"/>
    <cellStyle name="Note 2 10 4" xfId="1166"/>
    <cellStyle name="Note 2 10 5" xfId="1167"/>
    <cellStyle name="Note 2 10 6" xfId="1168"/>
    <cellStyle name="Note 2 10 7" xfId="1169"/>
    <cellStyle name="Note 2 10 8" xfId="1170"/>
    <cellStyle name="Note 2 10 9" xfId="1171"/>
    <cellStyle name="Note 2 11" xfId="1172"/>
    <cellStyle name="Note 2 11 10" xfId="1173"/>
    <cellStyle name="Note 2 11 11" xfId="1174"/>
    <cellStyle name="Note 2 11 12" xfId="1175"/>
    <cellStyle name="Note 2 11 13" xfId="1176"/>
    <cellStyle name="Note 2 11 14" xfId="1177"/>
    <cellStyle name="Note 2 11 15" xfId="1178"/>
    <cellStyle name="Note 2 11 16" xfId="1179"/>
    <cellStyle name="Note 2 11 17" xfId="1180"/>
    <cellStyle name="Note 2 11 18" xfId="1181"/>
    <cellStyle name="Note 2 11 19" xfId="1182"/>
    <cellStyle name="Note 2 11 2" xfId="1183"/>
    <cellStyle name="Note 2 11 20" xfId="1184"/>
    <cellStyle name="Note 2 11 21" xfId="1185"/>
    <cellStyle name="Note 2 11 22" xfId="1186"/>
    <cellStyle name="Note 2 11 23" xfId="1187"/>
    <cellStyle name="Note 2 11 3" xfId="1188"/>
    <cellStyle name="Note 2 11 4" xfId="1189"/>
    <cellStyle name="Note 2 11 5" xfId="1190"/>
    <cellStyle name="Note 2 11 6" xfId="1191"/>
    <cellStyle name="Note 2 11 7" xfId="1192"/>
    <cellStyle name="Note 2 11 8" xfId="1193"/>
    <cellStyle name="Note 2 11 9" xfId="1194"/>
    <cellStyle name="Note 2 12" xfId="1195"/>
    <cellStyle name="Note 2 12 10" xfId="1196"/>
    <cellStyle name="Note 2 12 11" xfId="1197"/>
    <cellStyle name="Note 2 12 12" xfId="1198"/>
    <cellStyle name="Note 2 12 13" xfId="1199"/>
    <cellStyle name="Note 2 12 14" xfId="1200"/>
    <cellStyle name="Note 2 12 15" xfId="1201"/>
    <cellStyle name="Note 2 12 16" xfId="1202"/>
    <cellStyle name="Note 2 12 17" xfId="1203"/>
    <cellStyle name="Note 2 12 18" xfId="1204"/>
    <cellStyle name="Note 2 12 19" xfId="1205"/>
    <cellStyle name="Note 2 12 2" xfId="1206"/>
    <cellStyle name="Note 2 12 20" xfId="1207"/>
    <cellStyle name="Note 2 12 21" xfId="1208"/>
    <cellStyle name="Note 2 12 22" xfId="1209"/>
    <cellStyle name="Note 2 12 23" xfId="1210"/>
    <cellStyle name="Note 2 12 3" xfId="1211"/>
    <cellStyle name="Note 2 12 4" xfId="1212"/>
    <cellStyle name="Note 2 12 5" xfId="1213"/>
    <cellStyle name="Note 2 12 6" xfId="1214"/>
    <cellStyle name="Note 2 12 7" xfId="1215"/>
    <cellStyle name="Note 2 12 8" xfId="1216"/>
    <cellStyle name="Note 2 12 9" xfId="1217"/>
    <cellStyle name="Note 2 13" xfId="1218"/>
    <cellStyle name="Note 2 13 10" xfId="1219"/>
    <cellStyle name="Note 2 13 11" xfId="1220"/>
    <cellStyle name="Note 2 13 12" xfId="1221"/>
    <cellStyle name="Note 2 13 13" xfId="1222"/>
    <cellStyle name="Note 2 13 14" xfId="1223"/>
    <cellStyle name="Note 2 13 15" xfId="1224"/>
    <cellStyle name="Note 2 13 16" xfId="1225"/>
    <cellStyle name="Note 2 13 17" xfId="1226"/>
    <cellStyle name="Note 2 13 18" xfId="1227"/>
    <cellStyle name="Note 2 13 19" xfId="1228"/>
    <cellStyle name="Note 2 13 2" xfId="1229"/>
    <cellStyle name="Note 2 13 20" xfId="1230"/>
    <cellStyle name="Note 2 13 21" xfId="1231"/>
    <cellStyle name="Note 2 13 22" xfId="1232"/>
    <cellStyle name="Note 2 13 23" xfId="1233"/>
    <cellStyle name="Note 2 13 3" xfId="1234"/>
    <cellStyle name="Note 2 13 4" xfId="1235"/>
    <cellStyle name="Note 2 13 5" xfId="1236"/>
    <cellStyle name="Note 2 13 6" xfId="1237"/>
    <cellStyle name="Note 2 13 7" xfId="1238"/>
    <cellStyle name="Note 2 13 8" xfId="1239"/>
    <cellStyle name="Note 2 13 9" xfId="1240"/>
    <cellStyle name="Note 2 14" xfId="1241"/>
    <cellStyle name="Note 2 14 10" xfId="1242"/>
    <cellStyle name="Note 2 14 11" xfId="1243"/>
    <cellStyle name="Note 2 14 12" xfId="1244"/>
    <cellStyle name="Note 2 14 13" xfId="1245"/>
    <cellStyle name="Note 2 14 14" xfId="1246"/>
    <cellStyle name="Note 2 14 15" xfId="1247"/>
    <cellStyle name="Note 2 14 16" xfId="1248"/>
    <cellStyle name="Note 2 14 17" xfId="1249"/>
    <cellStyle name="Note 2 14 18" xfId="1250"/>
    <cellStyle name="Note 2 14 19" xfId="1251"/>
    <cellStyle name="Note 2 14 2" xfId="1252"/>
    <cellStyle name="Note 2 14 20" xfId="1253"/>
    <cellStyle name="Note 2 14 21" xfId="1254"/>
    <cellStyle name="Note 2 14 22" xfId="1255"/>
    <cellStyle name="Note 2 14 23" xfId="1256"/>
    <cellStyle name="Note 2 14 3" xfId="1257"/>
    <cellStyle name="Note 2 14 4" xfId="1258"/>
    <cellStyle name="Note 2 14 5" xfId="1259"/>
    <cellStyle name="Note 2 14 6" xfId="1260"/>
    <cellStyle name="Note 2 14 7" xfId="1261"/>
    <cellStyle name="Note 2 14 8" xfId="1262"/>
    <cellStyle name="Note 2 14 9" xfId="1263"/>
    <cellStyle name="Note 2 15" xfId="1264"/>
    <cellStyle name="Note 2 15 10" xfId="1265"/>
    <cellStyle name="Note 2 15 11" xfId="1266"/>
    <cellStyle name="Note 2 15 12" xfId="1267"/>
    <cellStyle name="Note 2 15 13" xfId="1268"/>
    <cellStyle name="Note 2 15 14" xfId="1269"/>
    <cellStyle name="Note 2 15 15" xfId="1270"/>
    <cellStyle name="Note 2 15 16" xfId="1271"/>
    <cellStyle name="Note 2 15 17" xfId="1272"/>
    <cellStyle name="Note 2 15 18" xfId="1273"/>
    <cellStyle name="Note 2 15 19" xfId="1274"/>
    <cellStyle name="Note 2 15 2" xfId="1275"/>
    <cellStyle name="Note 2 15 20" xfId="1276"/>
    <cellStyle name="Note 2 15 21" xfId="1277"/>
    <cellStyle name="Note 2 15 22" xfId="1278"/>
    <cellStyle name="Note 2 15 23" xfId="1279"/>
    <cellStyle name="Note 2 15 3" xfId="1280"/>
    <cellStyle name="Note 2 15 4" xfId="1281"/>
    <cellStyle name="Note 2 15 5" xfId="1282"/>
    <cellStyle name="Note 2 15 6" xfId="1283"/>
    <cellStyle name="Note 2 15 7" xfId="1284"/>
    <cellStyle name="Note 2 15 8" xfId="1285"/>
    <cellStyle name="Note 2 15 9" xfId="1286"/>
    <cellStyle name="Note 2 16" xfId="1287"/>
    <cellStyle name="Note 2 17" xfId="1288"/>
    <cellStyle name="Note 2 18" xfId="1289"/>
    <cellStyle name="Note 2 19" xfId="1290"/>
    <cellStyle name="Note 2 2" xfId="1291"/>
    <cellStyle name="Note 2 2 10" xfId="1292"/>
    <cellStyle name="Note 2 2 11" xfId="1293"/>
    <cellStyle name="Note 2 2 12" xfId="1294"/>
    <cellStyle name="Note 2 2 13" xfId="1295"/>
    <cellStyle name="Note 2 2 14" xfId="1296"/>
    <cellStyle name="Note 2 2 15" xfId="1297"/>
    <cellStyle name="Note 2 2 16" xfId="1298"/>
    <cellStyle name="Note 2 2 17" xfId="1299"/>
    <cellStyle name="Note 2 2 18" xfId="1300"/>
    <cellStyle name="Note 2 2 19" xfId="1301"/>
    <cellStyle name="Note 2 2 2" xfId="1302"/>
    <cellStyle name="Note 2 2 20" xfId="1303"/>
    <cellStyle name="Note 2 2 21" xfId="1304"/>
    <cellStyle name="Note 2 2 22" xfId="1305"/>
    <cellStyle name="Note 2 2 23" xfId="1306"/>
    <cellStyle name="Note 2 2 3" xfId="1307"/>
    <cellStyle name="Note 2 2 4" xfId="1308"/>
    <cellStyle name="Note 2 2 5" xfId="1309"/>
    <cellStyle name="Note 2 2 6" xfId="1310"/>
    <cellStyle name="Note 2 2 7" xfId="1311"/>
    <cellStyle name="Note 2 2 8" xfId="1312"/>
    <cellStyle name="Note 2 2 9" xfId="1313"/>
    <cellStyle name="Note 2 20" xfId="1314"/>
    <cellStyle name="Note 2 21" xfId="1315"/>
    <cellStyle name="Note 2 22" xfId="1316"/>
    <cellStyle name="Note 2 23" xfId="1317"/>
    <cellStyle name="Note 2 24" xfId="1318"/>
    <cellStyle name="Note 2 25" xfId="1319"/>
    <cellStyle name="Note 2 26" xfId="1320"/>
    <cellStyle name="Note 2 27" xfId="1321"/>
    <cellStyle name="Note 2 28" xfId="1322"/>
    <cellStyle name="Note 2 29" xfId="1323"/>
    <cellStyle name="Note 2 3" xfId="1324"/>
    <cellStyle name="Note 2 3 10" xfId="1325"/>
    <cellStyle name="Note 2 3 11" xfId="1326"/>
    <cellStyle name="Note 2 3 12" xfId="1327"/>
    <cellStyle name="Note 2 3 13" xfId="1328"/>
    <cellStyle name="Note 2 3 14" xfId="1329"/>
    <cellStyle name="Note 2 3 15" xfId="1330"/>
    <cellStyle name="Note 2 3 16" xfId="1331"/>
    <cellStyle name="Note 2 3 17" xfId="1332"/>
    <cellStyle name="Note 2 3 18" xfId="1333"/>
    <cellStyle name="Note 2 3 19" xfId="1334"/>
    <cellStyle name="Note 2 3 2" xfId="1335"/>
    <cellStyle name="Note 2 3 20" xfId="1336"/>
    <cellStyle name="Note 2 3 21" xfId="1337"/>
    <cellStyle name="Note 2 3 22" xfId="1338"/>
    <cellStyle name="Note 2 3 23" xfId="1339"/>
    <cellStyle name="Note 2 3 3" xfId="1340"/>
    <cellStyle name="Note 2 3 4" xfId="1341"/>
    <cellStyle name="Note 2 3 5" xfId="1342"/>
    <cellStyle name="Note 2 3 6" xfId="1343"/>
    <cellStyle name="Note 2 3 7" xfId="1344"/>
    <cellStyle name="Note 2 3 8" xfId="1345"/>
    <cellStyle name="Note 2 3 9" xfId="1346"/>
    <cellStyle name="Note 2 30" xfId="1347"/>
    <cellStyle name="Note 2 31" xfId="1348"/>
    <cellStyle name="Note 2 32" xfId="1349"/>
    <cellStyle name="Note 2 33" xfId="1350"/>
    <cellStyle name="Note 2 34" xfId="1351"/>
    <cellStyle name="Note 2 35" xfId="1352"/>
    <cellStyle name="Note 2 36" xfId="1353"/>
    <cellStyle name="Note 2 37" xfId="1354"/>
    <cellStyle name="Note 2 4" xfId="1355"/>
    <cellStyle name="Note 2 4 10" xfId="1356"/>
    <cellStyle name="Note 2 4 11" xfId="1357"/>
    <cellStyle name="Note 2 4 12" xfId="1358"/>
    <cellStyle name="Note 2 4 13" xfId="1359"/>
    <cellStyle name="Note 2 4 14" xfId="1360"/>
    <cellStyle name="Note 2 4 15" xfId="1361"/>
    <cellStyle name="Note 2 4 16" xfId="1362"/>
    <cellStyle name="Note 2 4 17" xfId="1363"/>
    <cellStyle name="Note 2 4 18" xfId="1364"/>
    <cellStyle name="Note 2 4 19" xfId="1365"/>
    <cellStyle name="Note 2 4 2" xfId="1366"/>
    <cellStyle name="Note 2 4 20" xfId="1367"/>
    <cellStyle name="Note 2 4 21" xfId="1368"/>
    <cellStyle name="Note 2 4 22" xfId="1369"/>
    <cellStyle name="Note 2 4 23" xfId="1370"/>
    <cellStyle name="Note 2 4 3" xfId="1371"/>
    <cellStyle name="Note 2 4 4" xfId="1372"/>
    <cellStyle name="Note 2 4 5" xfId="1373"/>
    <cellStyle name="Note 2 4 6" xfId="1374"/>
    <cellStyle name="Note 2 4 7" xfId="1375"/>
    <cellStyle name="Note 2 4 8" xfId="1376"/>
    <cellStyle name="Note 2 4 9" xfId="1377"/>
    <cellStyle name="Note 2 5" xfId="1378"/>
    <cellStyle name="Note 2 5 10" xfId="1379"/>
    <cellStyle name="Note 2 5 11" xfId="1380"/>
    <cellStyle name="Note 2 5 12" xfId="1381"/>
    <cellStyle name="Note 2 5 13" xfId="1382"/>
    <cellStyle name="Note 2 5 14" xfId="1383"/>
    <cellStyle name="Note 2 5 15" xfId="1384"/>
    <cellStyle name="Note 2 5 16" xfId="1385"/>
    <cellStyle name="Note 2 5 17" xfId="1386"/>
    <cellStyle name="Note 2 5 18" xfId="1387"/>
    <cellStyle name="Note 2 5 19" xfId="1388"/>
    <cellStyle name="Note 2 5 2" xfId="1389"/>
    <cellStyle name="Note 2 5 20" xfId="1390"/>
    <cellStyle name="Note 2 5 21" xfId="1391"/>
    <cellStyle name="Note 2 5 22" xfId="1392"/>
    <cellStyle name="Note 2 5 23" xfId="1393"/>
    <cellStyle name="Note 2 5 3" xfId="1394"/>
    <cellStyle name="Note 2 5 4" xfId="1395"/>
    <cellStyle name="Note 2 5 5" xfId="1396"/>
    <cellStyle name="Note 2 5 6" xfId="1397"/>
    <cellStyle name="Note 2 5 7" xfId="1398"/>
    <cellStyle name="Note 2 5 8" xfId="1399"/>
    <cellStyle name="Note 2 5 9" xfId="1400"/>
    <cellStyle name="Note 2 6" xfId="1401"/>
    <cellStyle name="Note 2 6 10" xfId="1402"/>
    <cellStyle name="Note 2 6 11" xfId="1403"/>
    <cellStyle name="Note 2 6 12" xfId="1404"/>
    <cellStyle name="Note 2 6 13" xfId="1405"/>
    <cellStyle name="Note 2 6 14" xfId="1406"/>
    <cellStyle name="Note 2 6 15" xfId="1407"/>
    <cellStyle name="Note 2 6 16" xfId="1408"/>
    <cellStyle name="Note 2 6 17" xfId="1409"/>
    <cellStyle name="Note 2 6 18" xfId="1410"/>
    <cellStyle name="Note 2 6 19" xfId="1411"/>
    <cellStyle name="Note 2 6 2" xfId="1412"/>
    <cellStyle name="Note 2 6 20" xfId="1413"/>
    <cellStyle name="Note 2 6 21" xfId="1414"/>
    <cellStyle name="Note 2 6 22" xfId="1415"/>
    <cellStyle name="Note 2 6 23" xfId="1416"/>
    <cellStyle name="Note 2 6 3" xfId="1417"/>
    <cellStyle name="Note 2 6 4" xfId="1418"/>
    <cellStyle name="Note 2 6 5" xfId="1419"/>
    <cellStyle name="Note 2 6 6" xfId="1420"/>
    <cellStyle name="Note 2 6 7" xfId="1421"/>
    <cellStyle name="Note 2 6 8" xfId="1422"/>
    <cellStyle name="Note 2 6 9" xfId="1423"/>
    <cellStyle name="Note 2 7" xfId="1424"/>
    <cellStyle name="Note 2 7 10" xfId="1425"/>
    <cellStyle name="Note 2 7 11" xfId="1426"/>
    <cellStyle name="Note 2 7 12" xfId="1427"/>
    <cellStyle name="Note 2 7 13" xfId="1428"/>
    <cellStyle name="Note 2 7 14" xfId="1429"/>
    <cellStyle name="Note 2 7 15" xfId="1430"/>
    <cellStyle name="Note 2 7 16" xfId="1431"/>
    <cellStyle name="Note 2 7 17" xfId="1432"/>
    <cellStyle name="Note 2 7 18" xfId="1433"/>
    <cellStyle name="Note 2 7 19" xfId="1434"/>
    <cellStyle name="Note 2 7 2" xfId="1435"/>
    <cellStyle name="Note 2 7 20" xfId="1436"/>
    <cellStyle name="Note 2 7 21" xfId="1437"/>
    <cellStyle name="Note 2 7 22" xfId="1438"/>
    <cellStyle name="Note 2 7 23" xfId="1439"/>
    <cellStyle name="Note 2 7 3" xfId="1440"/>
    <cellStyle name="Note 2 7 4" xfId="1441"/>
    <cellStyle name="Note 2 7 5" xfId="1442"/>
    <cellStyle name="Note 2 7 6" xfId="1443"/>
    <cellStyle name="Note 2 7 7" xfId="1444"/>
    <cellStyle name="Note 2 7 8" xfId="1445"/>
    <cellStyle name="Note 2 7 9" xfId="1446"/>
    <cellStyle name="Note 2 8" xfId="1447"/>
    <cellStyle name="Note 2 8 10" xfId="1448"/>
    <cellStyle name="Note 2 8 11" xfId="1449"/>
    <cellStyle name="Note 2 8 12" xfId="1450"/>
    <cellStyle name="Note 2 8 13" xfId="1451"/>
    <cellStyle name="Note 2 8 14" xfId="1452"/>
    <cellStyle name="Note 2 8 15" xfId="1453"/>
    <cellStyle name="Note 2 8 16" xfId="1454"/>
    <cellStyle name="Note 2 8 17" xfId="1455"/>
    <cellStyle name="Note 2 8 18" xfId="1456"/>
    <cellStyle name="Note 2 8 19" xfId="1457"/>
    <cellStyle name="Note 2 8 2" xfId="1458"/>
    <cellStyle name="Note 2 8 20" xfId="1459"/>
    <cellStyle name="Note 2 8 21" xfId="1460"/>
    <cellStyle name="Note 2 8 22" xfId="1461"/>
    <cellStyle name="Note 2 8 23" xfId="1462"/>
    <cellStyle name="Note 2 8 3" xfId="1463"/>
    <cellStyle name="Note 2 8 4" xfId="1464"/>
    <cellStyle name="Note 2 8 5" xfId="1465"/>
    <cellStyle name="Note 2 8 6" xfId="1466"/>
    <cellStyle name="Note 2 8 7" xfId="1467"/>
    <cellStyle name="Note 2 8 8" xfId="1468"/>
    <cellStyle name="Note 2 8 9" xfId="1469"/>
    <cellStyle name="Note 2 9" xfId="1470"/>
    <cellStyle name="Note 2 9 10" xfId="1471"/>
    <cellStyle name="Note 2 9 11" xfId="1472"/>
    <cellStyle name="Note 2 9 12" xfId="1473"/>
    <cellStyle name="Note 2 9 13" xfId="1474"/>
    <cellStyle name="Note 2 9 14" xfId="1475"/>
    <cellStyle name="Note 2 9 15" xfId="1476"/>
    <cellStyle name="Note 2 9 16" xfId="1477"/>
    <cellStyle name="Note 2 9 17" xfId="1478"/>
    <cellStyle name="Note 2 9 18" xfId="1479"/>
    <cellStyle name="Note 2 9 19" xfId="1480"/>
    <cellStyle name="Note 2 9 2" xfId="1481"/>
    <cellStyle name="Note 2 9 20" xfId="1482"/>
    <cellStyle name="Note 2 9 21" xfId="1483"/>
    <cellStyle name="Note 2 9 22" xfId="1484"/>
    <cellStyle name="Note 2 9 23" xfId="1485"/>
    <cellStyle name="Note 2 9 3" xfId="1486"/>
    <cellStyle name="Note 2 9 4" xfId="1487"/>
    <cellStyle name="Note 2 9 5" xfId="1488"/>
    <cellStyle name="Note 2 9 6" xfId="1489"/>
    <cellStyle name="Note 2 9 7" xfId="1490"/>
    <cellStyle name="Note 2 9 8" xfId="1491"/>
    <cellStyle name="Note 2 9 9" xfId="1492"/>
    <cellStyle name="Obliczenia" xfId="1493"/>
    <cellStyle name="Obliczenia 10" xfId="1494"/>
    <cellStyle name="Obliczenia 11" xfId="1495"/>
    <cellStyle name="Obliczenia 12" xfId="1496"/>
    <cellStyle name="Obliczenia 13" xfId="1497"/>
    <cellStyle name="Obliczenia 14" xfId="1498"/>
    <cellStyle name="Obliczenia 15" xfId="1499"/>
    <cellStyle name="Obliczenia 16" xfId="1500"/>
    <cellStyle name="Obliczenia 17" xfId="1501"/>
    <cellStyle name="Obliczenia 18" xfId="1502"/>
    <cellStyle name="Obliczenia 19" xfId="1503"/>
    <cellStyle name="Obliczenia 2" xfId="1504"/>
    <cellStyle name="Obliczenia 2 10" xfId="1505"/>
    <cellStyle name="Obliczenia 2 11" xfId="1506"/>
    <cellStyle name="Obliczenia 2 12" xfId="1507"/>
    <cellStyle name="Obliczenia 2 13" xfId="1508"/>
    <cellStyle name="Obliczenia 2 14" xfId="1509"/>
    <cellStyle name="Obliczenia 2 15" xfId="1510"/>
    <cellStyle name="Obliczenia 2 16" xfId="1511"/>
    <cellStyle name="Obliczenia 2 17" xfId="1512"/>
    <cellStyle name="Obliczenia 2 18" xfId="1513"/>
    <cellStyle name="Obliczenia 2 19" xfId="1514"/>
    <cellStyle name="Obliczenia 2 2" xfId="1515"/>
    <cellStyle name="Obliczenia 2 20" xfId="1516"/>
    <cellStyle name="Obliczenia 2 21" xfId="1517"/>
    <cellStyle name="Obliczenia 2 22" xfId="1518"/>
    <cellStyle name="Obliczenia 2 23" xfId="1519"/>
    <cellStyle name="Obliczenia 2 3" xfId="1520"/>
    <cellStyle name="Obliczenia 2 4" xfId="1521"/>
    <cellStyle name="Obliczenia 2 5" xfId="1522"/>
    <cellStyle name="Obliczenia 2 6" xfId="1523"/>
    <cellStyle name="Obliczenia 2 7" xfId="1524"/>
    <cellStyle name="Obliczenia 2 8" xfId="1525"/>
    <cellStyle name="Obliczenia 2 9" xfId="1526"/>
    <cellStyle name="Obliczenia 20" xfId="1527"/>
    <cellStyle name="Obliczenia 21" xfId="1528"/>
    <cellStyle name="Obliczenia 22" xfId="1529"/>
    <cellStyle name="Obliczenia 23" xfId="1530"/>
    <cellStyle name="Obliczenia 24" xfId="1531"/>
    <cellStyle name="Obliczenia 25" xfId="1532"/>
    <cellStyle name="Obliczenia 3" xfId="1533"/>
    <cellStyle name="Obliczenia 3 10" xfId="1534"/>
    <cellStyle name="Obliczenia 3 11" xfId="1535"/>
    <cellStyle name="Obliczenia 3 12" xfId="1536"/>
    <cellStyle name="Obliczenia 3 13" xfId="1537"/>
    <cellStyle name="Obliczenia 3 14" xfId="1538"/>
    <cellStyle name="Obliczenia 3 15" xfId="1539"/>
    <cellStyle name="Obliczenia 3 16" xfId="1540"/>
    <cellStyle name="Obliczenia 3 17" xfId="1541"/>
    <cellStyle name="Obliczenia 3 18" xfId="1542"/>
    <cellStyle name="Obliczenia 3 19" xfId="1543"/>
    <cellStyle name="Obliczenia 3 2" xfId="1544"/>
    <cellStyle name="Obliczenia 3 20" xfId="1545"/>
    <cellStyle name="Obliczenia 3 21" xfId="1546"/>
    <cellStyle name="Obliczenia 3 22" xfId="1547"/>
    <cellStyle name="Obliczenia 3 23" xfId="1548"/>
    <cellStyle name="Obliczenia 3 3" xfId="1549"/>
    <cellStyle name="Obliczenia 3 4" xfId="1550"/>
    <cellStyle name="Obliczenia 3 5" xfId="1551"/>
    <cellStyle name="Obliczenia 3 6" xfId="1552"/>
    <cellStyle name="Obliczenia 3 7" xfId="1553"/>
    <cellStyle name="Obliczenia 3 8" xfId="1554"/>
    <cellStyle name="Obliczenia 3 9" xfId="1555"/>
    <cellStyle name="Obliczenia 4" xfId="1556"/>
    <cellStyle name="Obliczenia 5" xfId="1557"/>
    <cellStyle name="Obliczenia 6" xfId="1558"/>
    <cellStyle name="Obliczenia 7" xfId="1559"/>
    <cellStyle name="Obliczenia 8" xfId="1560"/>
    <cellStyle name="Obliczenia 9" xfId="1561"/>
    <cellStyle name="Output" xfId="47" builtinId="21" customBuiltin="1"/>
    <cellStyle name="Output 2" xfId="1562"/>
    <cellStyle name="Output 2 10" xfId="1563"/>
    <cellStyle name="Output 2 10 10" xfId="1564"/>
    <cellStyle name="Output 2 10 11" xfId="1565"/>
    <cellStyle name="Output 2 10 12" xfId="1566"/>
    <cellStyle name="Output 2 10 13" xfId="1567"/>
    <cellStyle name="Output 2 10 14" xfId="1568"/>
    <cellStyle name="Output 2 10 15" xfId="1569"/>
    <cellStyle name="Output 2 10 16" xfId="1570"/>
    <cellStyle name="Output 2 10 17" xfId="1571"/>
    <cellStyle name="Output 2 10 18" xfId="1572"/>
    <cellStyle name="Output 2 10 19" xfId="1573"/>
    <cellStyle name="Output 2 10 2" xfId="1574"/>
    <cellStyle name="Output 2 10 20" xfId="1575"/>
    <cellStyle name="Output 2 10 21" xfId="1576"/>
    <cellStyle name="Output 2 10 22" xfId="1577"/>
    <cellStyle name="Output 2 10 23" xfId="1578"/>
    <cellStyle name="Output 2 10 3" xfId="1579"/>
    <cellStyle name="Output 2 10 4" xfId="1580"/>
    <cellStyle name="Output 2 10 5" xfId="1581"/>
    <cellStyle name="Output 2 10 6" xfId="1582"/>
    <cellStyle name="Output 2 10 7" xfId="1583"/>
    <cellStyle name="Output 2 10 8" xfId="1584"/>
    <cellStyle name="Output 2 10 9" xfId="1585"/>
    <cellStyle name="Output 2 11" xfId="1586"/>
    <cellStyle name="Output 2 11 10" xfId="1587"/>
    <cellStyle name="Output 2 11 11" xfId="1588"/>
    <cellStyle name="Output 2 11 12" xfId="1589"/>
    <cellStyle name="Output 2 11 13" xfId="1590"/>
    <cellStyle name="Output 2 11 14" xfId="1591"/>
    <cellStyle name="Output 2 11 15" xfId="1592"/>
    <cellStyle name="Output 2 11 16" xfId="1593"/>
    <cellStyle name="Output 2 11 17" xfId="1594"/>
    <cellStyle name="Output 2 11 18" xfId="1595"/>
    <cellStyle name="Output 2 11 19" xfId="1596"/>
    <cellStyle name="Output 2 11 2" xfId="1597"/>
    <cellStyle name="Output 2 11 20" xfId="1598"/>
    <cellStyle name="Output 2 11 21" xfId="1599"/>
    <cellStyle name="Output 2 11 22" xfId="1600"/>
    <cellStyle name="Output 2 11 23" xfId="1601"/>
    <cellStyle name="Output 2 11 3" xfId="1602"/>
    <cellStyle name="Output 2 11 4" xfId="1603"/>
    <cellStyle name="Output 2 11 5" xfId="1604"/>
    <cellStyle name="Output 2 11 6" xfId="1605"/>
    <cellStyle name="Output 2 11 7" xfId="1606"/>
    <cellStyle name="Output 2 11 8" xfId="1607"/>
    <cellStyle name="Output 2 11 9" xfId="1608"/>
    <cellStyle name="Output 2 12" xfId="1609"/>
    <cellStyle name="Output 2 12 10" xfId="1610"/>
    <cellStyle name="Output 2 12 11" xfId="1611"/>
    <cellStyle name="Output 2 12 12" xfId="1612"/>
    <cellStyle name="Output 2 12 13" xfId="1613"/>
    <cellStyle name="Output 2 12 14" xfId="1614"/>
    <cellStyle name="Output 2 12 15" xfId="1615"/>
    <cellStyle name="Output 2 12 16" xfId="1616"/>
    <cellStyle name="Output 2 12 17" xfId="1617"/>
    <cellStyle name="Output 2 12 18" xfId="1618"/>
    <cellStyle name="Output 2 12 19" xfId="1619"/>
    <cellStyle name="Output 2 12 2" xfId="1620"/>
    <cellStyle name="Output 2 12 20" xfId="1621"/>
    <cellStyle name="Output 2 12 21" xfId="1622"/>
    <cellStyle name="Output 2 12 22" xfId="1623"/>
    <cellStyle name="Output 2 12 23" xfId="1624"/>
    <cellStyle name="Output 2 12 3" xfId="1625"/>
    <cellStyle name="Output 2 12 4" xfId="1626"/>
    <cellStyle name="Output 2 12 5" xfId="1627"/>
    <cellStyle name="Output 2 12 6" xfId="1628"/>
    <cellStyle name="Output 2 12 7" xfId="1629"/>
    <cellStyle name="Output 2 12 8" xfId="1630"/>
    <cellStyle name="Output 2 12 9" xfId="1631"/>
    <cellStyle name="Output 2 13" xfId="1632"/>
    <cellStyle name="Output 2 13 10" xfId="1633"/>
    <cellStyle name="Output 2 13 11" xfId="1634"/>
    <cellStyle name="Output 2 13 12" xfId="1635"/>
    <cellStyle name="Output 2 13 13" xfId="1636"/>
    <cellStyle name="Output 2 13 14" xfId="1637"/>
    <cellStyle name="Output 2 13 15" xfId="1638"/>
    <cellStyle name="Output 2 13 16" xfId="1639"/>
    <cellStyle name="Output 2 13 17" xfId="1640"/>
    <cellStyle name="Output 2 13 18" xfId="1641"/>
    <cellStyle name="Output 2 13 19" xfId="1642"/>
    <cellStyle name="Output 2 13 2" xfId="1643"/>
    <cellStyle name="Output 2 13 20" xfId="1644"/>
    <cellStyle name="Output 2 13 21" xfId="1645"/>
    <cellStyle name="Output 2 13 22" xfId="1646"/>
    <cellStyle name="Output 2 13 23" xfId="1647"/>
    <cellStyle name="Output 2 13 3" xfId="1648"/>
    <cellStyle name="Output 2 13 4" xfId="1649"/>
    <cellStyle name="Output 2 13 5" xfId="1650"/>
    <cellStyle name="Output 2 13 6" xfId="1651"/>
    <cellStyle name="Output 2 13 7" xfId="1652"/>
    <cellStyle name="Output 2 13 8" xfId="1653"/>
    <cellStyle name="Output 2 13 9" xfId="1654"/>
    <cellStyle name="Output 2 14" xfId="1655"/>
    <cellStyle name="Output 2 14 10" xfId="1656"/>
    <cellStyle name="Output 2 14 11" xfId="1657"/>
    <cellStyle name="Output 2 14 12" xfId="1658"/>
    <cellStyle name="Output 2 14 13" xfId="1659"/>
    <cellStyle name="Output 2 14 14" xfId="1660"/>
    <cellStyle name="Output 2 14 15" xfId="1661"/>
    <cellStyle name="Output 2 14 16" xfId="1662"/>
    <cellStyle name="Output 2 14 17" xfId="1663"/>
    <cellStyle name="Output 2 14 18" xfId="1664"/>
    <cellStyle name="Output 2 14 19" xfId="1665"/>
    <cellStyle name="Output 2 14 2" xfId="1666"/>
    <cellStyle name="Output 2 14 20" xfId="1667"/>
    <cellStyle name="Output 2 14 21" xfId="1668"/>
    <cellStyle name="Output 2 14 22" xfId="1669"/>
    <cellStyle name="Output 2 14 23" xfId="1670"/>
    <cellStyle name="Output 2 14 3" xfId="1671"/>
    <cellStyle name="Output 2 14 4" xfId="1672"/>
    <cellStyle name="Output 2 14 5" xfId="1673"/>
    <cellStyle name="Output 2 14 6" xfId="1674"/>
    <cellStyle name="Output 2 14 7" xfId="1675"/>
    <cellStyle name="Output 2 14 8" xfId="1676"/>
    <cellStyle name="Output 2 14 9" xfId="1677"/>
    <cellStyle name="Output 2 15" xfId="1678"/>
    <cellStyle name="Output 2 15 10" xfId="1679"/>
    <cellStyle name="Output 2 15 11" xfId="1680"/>
    <cellStyle name="Output 2 15 12" xfId="1681"/>
    <cellStyle name="Output 2 15 13" xfId="1682"/>
    <cellStyle name="Output 2 15 14" xfId="1683"/>
    <cellStyle name="Output 2 15 15" xfId="1684"/>
    <cellStyle name="Output 2 15 16" xfId="1685"/>
    <cellStyle name="Output 2 15 17" xfId="1686"/>
    <cellStyle name="Output 2 15 18" xfId="1687"/>
    <cellStyle name="Output 2 15 19" xfId="1688"/>
    <cellStyle name="Output 2 15 2" xfId="1689"/>
    <cellStyle name="Output 2 15 20" xfId="1690"/>
    <cellStyle name="Output 2 15 21" xfId="1691"/>
    <cellStyle name="Output 2 15 22" xfId="1692"/>
    <cellStyle name="Output 2 15 23" xfId="1693"/>
    <cellStyle name="Output 2 15 3" xfId="1694"/>
    <cellStyle name="Output 2 15 4" xfId="1695"/>
    <cellStyle name="Output 2 15 5" xfId="1696"/>
    <cellStyle name="Output 2 15 6" xfId="1697"/>
    <cellStyle name="Output 2 15 7" xfId="1698"/>
    <cellStyle name="Output 2 15 8" xfId="1699"/>
    <cellStyle name="Output 2 15 9" xfId="1700"/>
    <cellStyle name="Output 2 16" xfId="1701"/>
    <cellStyle name="Output 2 17" xfId="1702"/>
    <cellStyle name="Output 2 18" xfId="1703"/>
    <cellStyle name="Output 2 19" xfId="1704"/>
    <cellStyle name="Output 2 2" xfId="1705"/>
    <cellStyle name="Output 2 2 10" xfId="1706"/>
    <cellStyle name="Output 2 2 11" xfId="1707"/>
    <cellStyle name="Output 2 2 12" xfId="1708"/>
    <cellStyle name="Output 2 2 13" xfId="1709"/>
    <cellStyle name="Output 2 2 14" xfId="1710"/>
    <cellStyle name="Output 2 2 15" xfId="1711"/>
    <cellStyle name="Output 2 2 16" xfId="1712"/>
    <cellStyle name="Output 2 2 17" xfId="1713"/>
    <cellStyle name="Output 2 2 18" xfId="1714"/>
    <cellStyle name="Output 2 2 19" xfId="1715"/>
    <cellStyle name="Output 2 2 2" xfId="1716"/>
    <cellStyle name="Output 2 2 20" xfId="1717"/>
    <cellStyle name="Output 2 2 21" xfId="1718"/>
    <cellStyle name="Output 2 2 22" xfId="1719"/>
    <cellStyle name="Output 2 2 23" xfId="1720"/>
    <cellStyle name="Output 2 2 3" xfId="1721"/>
    <cellStyle name="Output 2 2 4" xfId="1722"/>
    <cellStyle name="Output 2 2 5" xfId="1723"/>
    <cellStyle name="Output 2 2 6" xfId="1724"/>
    <cellStyle name="Output 2 2 7" xfId="1725"/>
    <cellStyle name="Output 2 2 8" xfId="1726"/>
    <cellStyle name="Output 2 2 9" xfId="1727"/>
    <cellStyle name="Output 2 20" xfId="1728"/>
    <cellStyle name="Output 2 21" xfId="1729"/>
    <cellStyle name="Output 2 22" xfId="1730"/>
    <cellStyle name="Output 2 23" xfId="1731"/>
    <cellStyle name="Output 2 24" xfId="1732"/>
    <cellStyle name="Output 2 25" xfId="1733"/>
    <cellStyle name="Output 2 26" xfId="1734"/>
    <cellStyle name="Output 2 27" xfId="1735"/>
    <cellStyle name="Output 2 28" xfId="1736"/>
    <cellStyle name="Output 2 29" xfId="1737"/>
    <cellStyle name="Output 2 3" xfId="1738"/>
    <cellStyle name="Output 2 3 10" xfId="1739"/>
    <cellStyle name="Output 2 3 11" xfId="1740"/>
    <cellStyle name="Output 2 3 12" xfId="1741"/>
    <cellStyle name="Output 2 3 13" xfId="1742"/>
    <cellStyle name="Output 2 3 14" xfId="1743"/>
    <cellStyle name="Output 2 3 15" xfId="1744"/>
    <cellStyle name="Output 2 3 16" xfId="1745"/>
    <cellStyle name="Output 2 3 17" xfId="1746"/>
    <cellStyle name="Output 2 3 18" xfId="1747"/>
    <cellStyle name="Output 2 3 19" xfId="1748"/>
    <cellStyle name="Output 2 3 2" xfId="1749"/>
    <cellStyle name="Output 2 3 20" xfId="1750"/>
    <cellStyle name="Output 2 3 21" xfId="1751"/>
    <cellStyle name="Output 2 3 22" xfId="1752"/>
    <cellStyle name="Output 2 3 23" xfId="1753"/>
    <cellStyle name="Output 2 3 3" xfId="1754"/>
    <cellStyle name="Output 2 3 4" xfId="1755"/>
    <cellStyle name="Output 2 3 5" xfId="1756"/>
    <cellStyle name="Output 2 3 6" xfId="1757"/>
    <cellStyle name="Output 2 3 7" xfId="1758"/>
    <cellStyle name="Output 2 3 8" xfId="1759"/>
    <cellStyle name="Output 2 3 9" xfId="1760"/>
    <cellStyle name="Output 2 30" xfId="1761"/>
    <cellStyle name="Output 2 31" xfId="1762"/>
    <cellStyle name="Output 2 32" xfId="1763"/>
    <cellStyle name="Output 2 33" xfId="1764"/>
    <cellStyle name="Output 2 34" xfId="1765"/>
    <cellStyle name="Output 2 35" xfId="1766"/>
    <cellStyle name="Output 2 36" xfId="1767"/>
    <cellStyle name="Output 2 37" xfId="1768"/>
    <cellStyle name="Output 2 4" xfId="1769"/>
    <cellStyle name="Output 2 4 10" xfId="1770"/>
    <cellStyle name="Output 2 4 11" xfId="1771"/>
    <cellStyle name="Output 2 4 12" xfId="1772"/>
    <cellStyle name="Output 2 4 13" xfId="1773"/>
    <cellStyle name="Output 2 4 14" xfId="1774"/>
    <cellStyle name="Output 2 4 15" xfId="1775"/>
    <cellStyle name="Output 2 4 16" xfId="1776"/>
    <cellStyle name="Output 2 4 17" xfId="1777"/>
    <cellStyle name="Output 2 4 18" xfId="1778"/>
    <cellStyle name="Output 2 4 19" xfId="1779"/>
    <cellStyle name="Output 2 4 2" xfId="1780"/>
    <cellStyle name="Output 2 4 20" xfId="1781"/>
    <cellStyle name="Output 2 4 21" xfId="1782"/>
    <cellStyle name="Output 2 4 22" xfId="1783"/>
    <cellStyle name="Output 2 4 23" xfId="1784"/>
    <cellStyle name="Output 2 4 3" xfId="1785"/>
    <cellStyle name="Output 2 4 4" xfId="1786"/>
    <cellStyle name="Output 2 4 5" xfId="1787"/>
    <cellStyle name="Output 2 4 6" xfId="1788"/>
    <cellStyle name="Output 2 4 7" xfId="1789"/>
    <cellStyle name="Output 2 4 8" xfId="1790"/>
    <cellStyle name="Output 2 4 9" xfId="1791"/>
    <cellStyle name="Output 2 5" xfId="1792"/>
    <cellStyle name="Output 2 5 10" xfId="1793"/>
    <cellStyle name="Output 2 5 11" xfId="1794"/>
    <cellStyle name="Output 2 5 12" xfId="1795"/>
    <cellStyle name="Output 2 5 13" xfId="1796"/>
    <cellStyle name="Output 2 5 14" xfId="1797"/>
    <cellStyle name="Output 2 5 15" xfId="1798"/>
    <cellStyle name="Output 2 5 16" xfId="1799"/>
    <cellStyle name="Output 2 5 17" xfId="1800"/>
    <cellStyle name="Output 2 5 18" xfId="1801"/>
    <cellStyle name="Output 2 5 19" xfId="1802"/>
    <cellStyle name="Output 2 5 2" xfId="1803"/>
    <cellStyle name="Output 2 5 20" xfId="1804"/>
    <cellStyle name="Output 2 5 21" xfId="1805"/>
    <cellStyle name="Output 2 5 22" xfId="1806"/>
    <cellStyle name="Output 2 5 23" xfId="1807"/>
    <cellStyle name="Output 2 5 3" xfId="1808"/>
    <cellStyle name="Output 2 5 4" xfId="1809"/>
    <cellStyle name="Output 2 5 5" xfId="1810"/>
    <cellStyle name="Output 2 5 6" xfId="1811"/>
    <cellStyle name="Output 2 5 7" xfId="1812"/>
    <cellStyle name="Output 2 5 8" xfId="1813"/>
    <cellStyle name="Output 2 5 9" xfId="1814"/>
    <cellStyle name="Output 2 6" xfId="1815"/>
    <cellStyle name="Output 2 6 10" xfId="1816"/>
    <cellStyle name="Output 2 6 11" xfId="1817"/>
    <cellStyle name="Output 2 6 12" xfId="1818"/>
    <cellStyle name="Output 2 6 13" xfId="1819"/>
    <cellStyle name="Output 2 6 14" xfId="1820"/>
    <cellStyle name="Output 2 6 15" xfId="1821"/>
    <cellStyle name="Output 2 6 16" xfId="1822"/>
    <cellStyle name="Output 2 6 17" xfId="1823"/>
    <cellStyle name="Output 2 6 18" xfId="1824"/>
    <cellStyle name="Output 2 6 19" xfId="1825"/>
    <cellStyle name="Output 2 6 2" xfId="1826"/>
    <cellStyle name="Output 2 6 20" xfId="1827"/>
    <cellStyle name="Output 2 6 21" xfId="1828"/>
    <cellStyle name="Output 2 6 22" xfId="1829"/>
    <cellStyle name="Output 2 6 23" xfId="1830"/>
    <cellStyle name="Output 2 6 3" xfId="1831"/>
    <cellStyle name="Output 2 6 4" xfId="1832"/>
    <cellStyle name="Output 2 6 5" xfId="1833"/>
    <cellStyle name="Output 2 6 6" xfId="1834"/>
    <cellStyle name="Output 2 6 7" xfId="1835"/>
    <cellStyle name="Output 2 6 8" xfId="1836"/>
    <cellStyle name="Output 2 6 9" xfId="1837"/>
    <cellStyle name="Output 2 7" xfId="1838"/>
    <cellStyle name="Output 2 7 10" xfId="1839"/>
    <cellStyle name="Output 2 7 11" xfId="1840"/>
    <cellStyle name="Output 2 7 12" xfId="1841"/>
    <cellStyle name="Output 2 7 13" xfId="1842"/>
    <cellStyle name="Output 2 7 14" xfId="1843"/>
    <cellStyle name="Output 2 7 15" xfId="1844"/>
    <cellStyle name="Output 2 7 16" xfId="1845"/>
    <cellStyle name="Output 2 7 17" xfId="1846"/>
    <cellStyle name="Output 2 7 18" xfId="1847"/>
    <cellStyle name="Output 2 7 19" xfId="1848"/>
    <cellStyle name="Output 2 7 2" xfId="1849"/>
    <cellStyle name="Output 2 7 20" xfId="1850"/>
    <cellStyle name="Output 2 7 21" xfId="1851"/>
    <cellStyle name="Output 2 7 22" xfId="1852"/>
    <cellStyle name="Output 2 7 23" xfId="1853"/>
    <cellStyle name="Output 2 7 3" xfId="1854"/>
    <cellStyle name="Output 2 7 4" xfId="1855"/>
    <cellStyle name="Output 2 7 5" xfId="1856"/>
    <cellStyle name="Output 2 7 6" xfId="1857"/>
    <cellStyle name="Output 2 7 7" xfId="1858"/>
    <cellStyle name="Output 2 7 8" xfId="1859"/>
    <cellStyle name="Output 2 7 9" xfId="1860"/>
    <cellStyle name="Output 2 8" xfId="1861"/>
    <cellStyle name="Output 2 8 10" xfId="1862"/>
    <cellStyle name="Output 2 8 11" xfId="1863"/>
    <cellStyle name="Output 2 8 12" xfId="1864"/>
    <cellStyle name="Output 2 8 13" xfId="1865"/>
    <cellStyle name="Output 2 8 14" xfId="1866"/>
    <cellStyle name="Output 2 8 15" xfId="1867"/>
    <cellStyle name="Output 2 8 16" xfId="1868"/>
    <cellStyle name="Output 2 8 17" xfId="1869"/>
    <cellStyle name="Output 2 8 18" xfId="1870"/>
    <cellStyle name="Output 2 8 19" xfId="1871"/>
    <cellStyle name="Output 2 8 2" xfId="1872"/>
    <cellStyle name="Output 2 8 20" xfId="1873"/>
    <cellStyle name="Output 2 8 21" xfId="1874"/>
    <cellStyle name="Output 2 8 22" xfId="1875"/>
    <cellStyle name="Output 2 8 23" xfId="1876"/>
    <cellStyle name="Output 2 8 3" xfId="1877"/>
    <cellStyle name="Output 2 8 4" xfId="1878"/>
    <cellStyle name="Output 2 8 5" xfId="1879"/>
    <cellStyle name="Output 2 8 6" xfId="1880"/>
    <cellStyle name="Output 2 8 7" xfId="1881"/>
    <cellStyle name="Output 2 8 8" xfId="1882"/>
    <cellStyle name="Output 2 8 9" xfId="1883"/>
    <cellStyle name="Output 2 9" xfId="1884"/>
    <cellStyle name="Output 2 9 10" xfId="1885"/>
    <cellStyle name="Output 2 9 11" xfId="1886"/>
    <cellStyle name="Output 2 9 12" xfId="1887"/>
    <cellStyle name="Output 2 9 13" xfId="1888"/>
    <cellStyle name="Output 2 9 14" xfId="1889"/>
    <cellStyle name="Output 2 9 15" xfId="1890"/>
    <cellStyle name="Output 2 9 16" xfId="1891"/>
    <cellStyle name="Output 2 9 17" xfId="1892"/>
    <cellStyle name="Output 2 9 18" xfId="1893"/>
    <cellStyle name="Output 2 9 19" xfId="1894"/>
    <cellStyle name="Output 2 9 2" xfId="1895"/>
    <cellStyle name="Output 2 9 20" xfId="1896"/>
    <cellStyle name="Output 2 9 21" xfId="1897"/>
    <cellStyle name="Output 2 9 22" xfId="1898"/>
    <cellStyle name="Output 2 9 23" xfId="1899"/>
    <cellStyle name="Output 2 9 3" xfId="1900"/>
    <cellStyle name="Output 2 9 4" xfId="1901"/>
    <cellStyle name="Output 2 9 5" xfId="1902"/>
    <cellStyle name="Output 2 9 6" xfId="1903"/>
    <cellStyle name="Output 2 9 7" xfId="1904"/>
    <cellStyle name="Output 2 9 8" xfId="1905"/>
    <cellStyle name="Output 2 9 9" xfId="1906"/>
    <cellStyle name="OUTPUT AMOUNTS" xfId="48"/>
    <cellStyle name="OUTPUT COLUMN HEADINGS" xfId="49"/>
    <cellStyle name="OUTPUT LINE ITEMS" xfId="50"/>
    <cellStyle name="OUTPUT REPORT HEADING" xfId="51"/>
    <cellStyle name="OUTPUT REPORT TITLE" xfId="52"/>
    <cellStyle name="Percent" xfId="93" builtinId="5"/>
    <cellStyle name="Percent 2" xfId="88"/>
    <cellStyle name="Percent 2 2" xfId="98"/>
    <cellStyle name="Percent 2 3" xfId="2379"/>
    <cellStyle name="Percent 3" xfId="89"/>
    <cellStyle name="Percent 3 2" xfId="1907"/>
    <cellStyle name="Percent 4" xfId="97"/>
    <cellStyle name="Percent 4 2" xfId="2449"/>
    <cellStyle name="Percent 5" xfId="2426"/>
    <cellStyle name="ReportTitlePrompt" xfId="53"/>
    <cellStyle name="ReportTitleValue" xfId="54"/>
    <cellStyle name="RowAcctAbovePrompt" xfId="55"/>
    <cellStyle name="RowAcctSOBAbovePrompt" xfId="56"/>
    <cellStyle name="RowAcctSOBValue" xfId="57"/>
    <cellStyle name="RowAcctValue" xfId="58"/>
    <cellStyle name="RowAttrAbovePrompt" xfId="59"/>
    <cellStyle name="RowAttrValue" xfId="60"/>
    <cellStyle name="RowColSetAbovePrompt" xfId="61"/>
    <cellStyle name="RowColSetLeftPrompt" xfId="62"/>
    <cellStyle name="RowColSetValue" xfId="63"/>
    <cellStyle name="RowLeftPrompt" xfId="64"/>
    <cellStyle name="SampleUsingFormatMask" xfId="65"/>
    <cellStyle name="SampleWithNoFormatMask" xfId="66"/>
    <cellStyle name="SecondHeader1" xfId="90"/>
    <cellStyle name="StandardNumberRow1" xfId="91"/>
    <cellStyle name="StandardRowHeader1" xfId="92"/>
    <cellStyle name="STYLE1" xfId="67"/>
    <cellStyle name="STYLE2" xfId="1908"/>
    <cellStyle name="STYLE3" xfId="1909"/>
    <cellStyle name="Suma" xfId="1910"/>
    <cellStyle name="Suma 10" xfId="1911"/>
    <cellStyle name="Suma 11" xfId="1912"/>
    <cellStyle name="Suma 12" xfId="1913"/>
    <cellStyle name="Suma 13" xfId="1914"/>
    <cellStyle name="Suma 14" xfId="1915"/>
    <cellStyle name="Suma 15" xfId="1916"/>
    <cellStyle name="Suma 16" xfId="1917"/>
    <cellStyle name="Suma 17" xfId="1918"/>
    <cellStyle name="Suma 18" xfId="1919"/>
    <cellStyle name="Suma 19" xfId="1920"/>
    <cellStyle name="Suma 2" xfId="1921"/>
    <cellStyle name="Suma 2 10" xfId="1922"/>
    <cellStyle name="Suma 2 11" xfId="1923"/>
    <cellStyle name="Suma 2 12" xfId="1924"/>
    <cellStyle name="Suma 2 13" xfId="1925"/>
    <cellStyle name="Suma 2 14" xfId="1926"/>
    <cellStyle name="Suma 2 15" xfId="1927"/>
    <cellStyle name="Suma 2 16" xfId="1928"/>
    <cellStyle name="Suma 2 17" xfId="1929"/>
    <cellStyle name="Suma 2 18" xfId="1930"/>
    <cellStyle name="Suma 2 19" xfId="1931"/>
    <cellStyle name="Suma 2 2" xfId="1932"/>
    <cellStyle name="Suma 2 20" xfId="1933"/>
    <cellStyle name="Suma 2 21" xfId="1934"/>
    <cellStyle name="Suma 2 22" xfId="1935"/>
    <cellStyle name="Suma 2 23" xfId="1936"/>
    <cellStyle name="Suma 2 3" xfId="1937"/>
    <cellStyle name="Suma 2 4" xfId="1938"/>
    <cellStyle name="Suma 2 5" xfId="1939"/>
    <cellStyle name="Suma 2 6" xfId="1940"/>
    <cellStyle name="Suma 2 7" xfId="1941"/>
    <cellStyle name="Suma 2 8" xfId="1942"/>
    <cellStyle name="Suma 2 9" xfId="1943"/>
    <cellStyle name="Suma 20" xfId="1944"/>
    <cellStyle name="Suma 21" xfId="1945"/>
    <cellStyle name="Suma 22" xfId="1946"/>
    <cellStyle name="Suma 23" xfId="1947"/>
    <cellStyle name="Suma 24" xfId="1948"/>
    <cellStyle name="Suma 25" xfId="1949"/>
    <cellStyle name="Suma 3" xfId="1950"/>
    <cellStyle name="Suma 3 10" xfId="1951"/>
    <cellStyle name="Suma 3 11" xfId="1952"/>
    <cellStyle name="Suma 3 12" xfId="1953"/>
    <cellStyle name="Suma 3 13" xfId="1954"/>
    <cellStyle name="Suma 3 14" xfId="1955"/>
    <cellStyle name="Suma 3 15" xfId="1956"/>
    <cellStyle name="Suma 3 16" xfId="1957"/>
    <cellStyle name="Suma 3 17" xfId="1958"/>
    <cellStyle name="Suma 3 18" xfId="1959"/>
    <cellStyle name="Suma 3 19" xfId="1960"/>
    <cellStyle name="Suma 3 2" xfId="1961"/>
    <cellStyle name="Suma 3 20" xfId="1962"/>
    <cellStyle name="Suma 3 21" xfId="1963"/>
    <cellStyle name="Suma 3 22" xfId="1964"/>
    <cellStyle name="Suma 3 23" xfId="1965"/>
    <cellStyle name="Suma 3 3" xfId="1966"/>
    <cellStyle name="Suma 3 4" xfId="1967"/>
    <cellStyle name="Suma 3 5" xfId="1968"/>
    <cellStyle name="Suma 3 6" xfId="1969"/>
    <cellStyle name="Suma 3 7" xfId="1970"/>
    <cellStyle name="Suma 3 8" xfId="1971"/>
    <cellStyle name="Suma 3 9" xfId="1972"/>
    <cellStyle name="Suma 4" xfId="1973"/>
    <cellStyle name="Suma 5" xfId="1974"/>
    <cellStyle name="Suma 6" xfId="1975"/>
    <cellStyle name="Suma 7" xfId="1976"/>
    <cellStyle name="Suma 8" xfId="1977"/>
    <cellStyle name="Suma 9" xfId="1978"/>
    <cellStyle name="Tekst objaśnienia" xfId="1979"/>
    <cellStyle name="Tekst ostrzeżenia" xfId="1980"/>
    <cellStyle name="Text" xfId="1981"/>
    <cellStyle name="Title" xfId="68" builtinId="15" customBuiltin="1"/>
    <cellStyle name="Title 2" xfId="1982"/>
    <cellStyle name="Total" xfId="69" builtinId="25" customBuiltin="1"/>
    <cellStyle name="Total 2" xfId="1983"/>
    <cellStyle name="Total 2 10" xfId="1984"/>
    <cellStyle name="Total 2 10 10" xfId="1985"/>
    <cellStyle name="Total 2 10 11" xfId="1986"/>
    <cellStyle name="Total 2 10 12" xfId="1987"/>
    <cellStyle name="Total 2 10 13" xfId="1988"/>
    <cellStyle name="Total 2 10 14" xfId="1989"/>
    <cellStyle name="Total 2 10 15" xfId="1990"/>
    <cellStyle name="Total 2 10 16" xfId="1991"/>
    <cellStyle name="Total 2 10 17" xfId="1992"/>
    <cellStyle name="Total 2 10 18" xfId="1993"/>
    <cellStyle name="Total 2 10 19" xfId="1994"/>
    <cellStyle name="Total 2 10 2" xfId="1995"/>
    <cellStyle name="Total 2 10 20" xfId="1996"/>
    <cellStyle name="Total 2 10 21" xfId="1997"/>
    <cellStyle name="Total 2 10 22" xfId="1998"/>
    <cellStyle name="Total 2 10 23" xfId="1999"/>
    <cellStyle name="Total 2 10 3" xfId="2000"/>
    <cellStyle name="Total 2 10 4" xfId="2001"/>
    <cellStyle name="Total 2 10 5" xfId="2002"/>
    <cellStyle name="Total 2 10 6" xfId="2003"/>
    <cellStyle name="Total 2 10 7" xfId="2004"/>
    <cellStyle name="Total 2 10 8" xfId="2005"/>
    <cellStyle name="Total 2 10 9" xfId="2006"/>
    <cellStyle name="Total 2 11" xfId="2007"/>
    <cellStyle name="Total 2 11 10" xfId="2008"/>
    <cellStyle name="Total 2 11 11" xfId="2009"/>
    <cellStyle name="Total 2 11 12" xfId="2010"/>
    <cellStyle name="Total 2 11 13" xfId="2011"/>
    <cellStyle name="Total 2 11 14" xfId="2012"/>
    <cellStyle name="Total 2 11 15" xfId="2013"/>
    <cellStyle name="Total 2 11 16" xfId="2014"/>
    <cellStyle name="Total 2 11 17" xfId="2015"/>
    <cellStyle name="Total 2 11 18" xfId="2016"/>
    <cellStyle name="Total 2 11 19" xfId="2017"/>
    <cellStyle name="Total 2 11 2" xfId="2018"/>
    <cellStyle name="Total 2 11 20" xfId="2019"/>
    <cellStyle name="Total 2 11 21" xfId="2020"/>
    <cellStyle name="Total 2 11 22" xfId="2021"/>
    <cellStyle name="Total 2 11 23" xfId="2022"/>
    <cellStyle name="Total 2 11 3" xfId="2023"/>
    <cellStyle name="Total 2 11 4" xfId="2024"/>
    <cellStyle name="Total 2 11 5" xfId="2025"/>
    <cellStyle name="Total 2 11 6" xfId="2026"/>
    <cellStyle name="Total 2 11 7" xfId="2027"/>
    <cellStyle name="Total 2 11 8" xfId="2028"/>
    <cellStyle name="Total 2 11 9" xfId="2029"/>
    <cellStyle name="Total 2 12" xfId="2030"/>
    <cellStyle name="Total 2 12 10" xfId="2031"/>
    <cellStyle name="Total 2 12 11" xfId="2032"/>
    <cellStyle name="Total 2 12 12" xfId="2033"/>
    <cellStyle name="Total 2 12 13" xfId="2034"/>
    <cellStyle name="Total 2 12 14" xfId="2035"/>
    <cellStyle name="Total 2 12 15" xfId="2036"/>
    <cellStyle name="Total 2 12 16" xfId="2037"/>
    <cellStyle name="Total 2 12 17" xfId="2038"/>
    <cellStyle name="Total 2 12 18" xfId="2039"/>
    <cellStyle name="Total 2 12 19" xfId="2040"/>
    <cellStyle name="Total 2 12 2" xfId="2041"/>
    <cellStyle name="Total 2 12 20" xfId="2042"/>
    <cellStyle name="Total 2 12 21" xfId="2043"/>
    <cellStyle name="Total 2 12 22" xfId="2044"/>
    <cellStyle name="Total 2 12 23" xfId="2045"/>
    <cellStyle name="Total 2 12 3" xfId="2046"/>
    <cellStyle name="Total 2 12 4" xfId="2047"/>
    <cellStyle name="Total 2 12 5" xfId="2048"/>
    <cellStyle name="Total 2 12 6" xfId="2049"/>
    <cellStyle name="Total 2 12 7" xfId="2050"/>
    <cellStyle name="Total 2 12 8" xfId="2051"/>
    <cellStyle name="Total 2 12 9" xfId="2052"/>
    <cellStyle name="Total 2 13" xfId="2053"/>
    <cellStyle name="Total 2 13 10" xfId="2054"/>
    <cellStyle name="Total 2 13 11" xfId="2055"/>
    <cellStyle name="Total 2 13 12" xfId="2056"/>
    <cellStyle name="Total 2 13 13" xfId="2057"/>
    <cellStyle name="Total 2 13 14" xfId="2058"/>
    <cellStyle name="Total 2 13 15" xfId="2059"/>
    <cellStyle name="Total 2 13 16" xfId="2060"/>
    <cellStyle name="Total 2 13 17" xfId="2061"/>
    <cellStyle name="Total 2 13 18" xfId="2062"/>
    <cellStyle name="Total 2 13 19" xfId="2063"/>
    <cellStyle name="Total 2 13 2" xfId="2064"/>
    <cellStyle name="Total 2 13 20" xfId="2065"/>
    <cellStyle name="Total 2 13 21" xfId="2066"/>
    <cellStyle name="Total 2 13 22" xfId="2067"/>
    <cellStyle name="Total 2 13 23" xfId="2068"/>
    <cellStyle name="Total 2 13 3" xfId="2069"/>
    <cellStyle name="Total 2 13 4" xfId="2070"/>
    <cellStyle name="Total 2 13 5" xfId="2071"/>
    <cellStyle name="Total 2 13 6" xfId="2072"/>
    <cellStyle name="Total 2 13 7" xfId="2073"/>
    <cellStyle name="Total 2 13 8" xfId="2074"/>
    <cellStyle name="Total 2 13 9" xfId="2075"/>
    <cellStyle name="Total 2 14" xfId="2076"/>
    <cellStyle name="Total 2 14 10" xfId="2077"/>
    <cellStyle name="Total 2 14 11" xfId="2078"/>
    <cellStyle name="Total 2 14 12" xfId="2079"/>
    <cellStyle name="Total 2 14 13" xfId="2080"/>
    <cellStyle name="Total 2 14 14" xfId="2081"/>
    <cellStyle name="Total 2 14 15" xfId="2082"/>
    <cellStyle name="Total 2 14 16" xfId="2083"/>
    <cellStyle name="Total 2 14 17" xfId="2084"/>
    <cellStyle name="Total 2 14 18" xfId="2085"/>
    <cellStyle name="Total 2 14 19" xfId="2086"/>
    <cellStyle name="Total 2 14 2" xfId="2087"/>
    <cellStyle name="Total 2 14 20" xfId="2088"/>
    <cellStyle name="Total 2 14 21" xfId="2089"/>
    <cellStyle name="Total 2 14 22" xfId="2090"/>
    <cellStyle name="Total 2 14 23" xfId="2091"/>
    <cellStyle name="Total 2 14 3" xfId="2092"/>
    <cellStyle name="Total 2 14 4" xfId="2093"/>
    <cellStyle name="Total 2 14 5" xfId="2094"/>
    <cellStyle name="Total 2 14 6" xfId="2095"/>
    <cellStyle name="Total 2 14 7" xfId="2096"/>
    <cellStyle name="Total 2 14 8" xfId="2097"/>
    <cellStyle name="Total 2 14 9" xfId="2098"/>
    <cellStyle name="Total 2 15" xfId="2099"/>
    <cellStyle name="Total 2 16" xfId="2100"/>
    <cellStyle name="Total 2 17" xfId="2101"/>
    <cellStyle name="Total 2 18" xfId="2102"/>
    <cellStyle name="Total 2 19" xfId="2103"/>
    <cellStyle name="Total 2 2" xfId="2104"/>
    <cellStyle name="Total 2 2 10" xfId="2105"/>
    <cellStyle name="Total 2 2 11" xfId="2106"/>
    <cellStyle name="Total 2 2 12" xfId="2107"/>
    <cellStyle name="Total 2 2 13" xfId="2108"/>
    <cellStyle name="Total 2 2 14" xfId="2109"/>
    <cellStyle name="Total 2 2 15" xfId="2110"/>
    <cellStyle name="Total 2 2 16" xfId="2111"/>
    <cellStyle name="Total 2 2 17" xfId="2112"/>
    <cellStyle name="Total 2 2 18" xfId="2113"/>
    <cellStyle name="Total 2 2 19" xfId="2114"/>
    <cellStyle name="Total 2 2 2" xfId="2115"/>
    <cellStyle name="Total 2 2 20" xfId="2116"/>
    <cellStyle name="Total 2 2 21" xfId="2117"/>
    <cellStyle name="Total 2 2 22" xfId="2118"/>
    <cellStyle name="Total 2 2 23" xfId="2119"/>
    <cellStyle name="Total 2 2 3" xfId="2120"/>
    <cellStyle name="Total 2 2 4" xfId="2121"/>
    <cellStyle name="Total 2 2 5" xfId="2122"/>
    <cellStyle name="Total 2 2 6" xfId="2123"/>
    <cellStyle name="Total 2 2 7" xfId="2124"/>
    <cellStyle name="Total 2 2 8" xfId="2125"/>
    <cellStyle name="Total 2 2 9" xfId="2126"/>
    <cellStyle name="Total 2 20" xfId="2127"/>
    <cellStyle name="Total 2 21" xfId="2128"/>
    <cellStyle name="Total 2 22" xfId="2129"/>
    <cellStyle name="Total 2 23" xfId="2130"/>
    <cellStyle name="Total 2 24" xfId="2131"/>
    <cellStyle name="Total 2 25" xfId="2132"/>
    <cellStyle name="Total 2 26" xfId="2133"/>
    <cellStyle name="Total 2 27" xfId="2134"/>
    <cellStyle name="Total 2 28" xfId="2135"/>
    <cellStyle name="Total 2 29" xfId="2136"/>
    <cellStyle name="Total 2 3" xfId="2137"/>
    <cellStyle name="Total 2 3 10" xfId="2138"/>
    <cellStyle name="Total 2 3 11" xfId="2139"/>
    <cellStyle name="Total 2 3 12" xfId="2140"/>
    <cellStyle name="Total 2 3 13" xfId="2141"/>
    <cellStyle name="Total 2 3 14" xfId="2142"/>
    <cellStyle name="Total 2 3 15" xfId="2143"/>
    <cellStyle name="Total 2 3 16" xfId="2144"/>
    <cellStyle name="Total 2 3 17" xfId="2145"/>
    <cellStyle name="Total 2 3 18" xfId="2146"/>
    <cellStyle name="Total 2 3 19" xfId="2147"/>
    <cellStyle name="Total 2 3 2" xfId="2148"/>
    <cellStyle name="Total 2 3 20" xfId="2149"/>
    <cellStyle name="Total 2 3 21" xfId="2150"/>
    <cellStyle name="Total 2 3 22" xfId="2151"/>
    <cellStyle name="Total 2 3 23" xfId="2152"/>
    <cellStyle name="Total 2 3 3" xfId="2153"/>
    <cellStyle name="Total 2 3 4" xfId="2154"/>
    <cellStyle name="Total 2 3 5" xfId="2155"/>
    <cellStyle name="Total 2 3 6" xfId="2156"/>
    <cellStyle name="Total 2 3 7" xfId="2157"/>
    <cellStyle name="Total 2 3 8" xfId="2158"/>
    <cellStyle name="Total 2 3 9" xfId="2159"/>
    <cellStyle name="Total 2 30" xfId="2160"/>
    <cellStyle name="Total 2 31" xfId="2161"/>
    <cellStyle name="Total 2 32" xfId="2162"/>
    <cellStyle name="Total 2 33" xfId="2163"/>
    <cellStyle name="Total 2 34" xfId="2164"/>
    <cellStyle name="Total 2 35" xfId="2165"/>
    <cellStyle name="Total 2 36" xfId="2166"/>
    <cellStyle name="Total 2 4" xfId="2167"/>
    <cellStyle name="Total 2 4 10" xfId="2168"/>
    <cellStyle name="Total 2 4 11" xfId="2169"/>
    <cellStyle name="Total 2 4 12" xfId="2170"/>
    <cellStyle name="Total 2 4 13" xfId="2171"/>
    <cellStyle name="Total 2 4 14" xfId="2172"/>
    <cellStyle name="Total 2 4 15" xfId="2173"/>
    <cellStyle name="Total 2 4 16" xfId="2174"/>
    <cellStyle name="Total 2 4 17" xfId="2175"/>
    <cellStyle name="Total 2 4 18" xfId="2176"/>
    <cellStyle name="Total 2 4 19" xfId="2177"/>
    <cellStyle name="Total 2 4 2" xfId="2178"/>
    <cellStyle name="Total 2 4 20" xfId="2179"/>
    <cellStyle name="Total 2 4 21" xfId="2180"/>
    <cellStyle name="Total 2 4 22" xfId="2181"/>
    <cellStyle name="Total 2 4 23" xfId="2182"/>
    <cellStyle name="Total 2 4 3" xfId="2183"/>
    <cellStyle name="Total 2 4 4" xfId="2184"/>
    <cellStyle name="Total 2 4 5" xfId="2185"/>
    <cellStyle name="Total 2 4 6" xfId="2186"/>
    <cellStyle name="Total 2 4 7" xfId="2187"/>
    <cellStyle name="Total 2 4 8" xfId="2188"/>
    <cellStyle name="Total 2 4 9" xfId="2189"/>
    <cellStyle name="Total 2 5" xfId="2190"/>
    <cellStyle name="Total 2 5 10" xfId="2191"/>
    <cellStyle name="Total 2 5 11" xfId="2192"/>
    <cellStyle name="Total 2 5 12" xfId="2193"/>
    <cellStyle name="Total 2 5 13" xfId="2194"/>
    <cellStyle name="Total 2 5 14" xfId="2195"/>
    <cellStyle name="Total 2 5 15" xfId="2196"/>
    <cellStyle name="Total 2 5 16" xfId="2197"/>
    <cellStyle name="Total 2 5 17" xfId="2198"/>
    <cellStyle name="Total 2 5 18" xfId="2199"/>
    <cellStyle name="Total 2 5 19" xfId="2200"/>
    <cellStyle name="Total 2 5 2" xfId="2201"/>
    <cellStyle name="Total 2 5 20" xfId="2202"/>
    <cellStyle name="Total 2 5 21" xfId="2203"/>
    <cellStyle name="Total 2 5 22" xfId="2204"/>
    <cellStyle name="Total 2 5 23" xfId="2205"/>
    <cellStyle name="Total 2 5 3" xfId="2206"/>
    <cellStyle name="Total 2 5 4" xfId="2207"/>
    <cellStyle name="Total 2 5 5" xfId="2208"/>
    <cellStyle name="Total 2 5 6" xfId="2209"/>
    <cellStyle name="Total 2 5 7" xfId="2210"/>
    <cellStyle name="Total 2 5 8" xfId="2211"/>
    <cellStyle name="Total 2 5 9" xfId="2212"/>
    <cellStyle name="Total 2 6" xfId="2213"/>
    <cellStyle name="Total 2 6 10" xfId="2214"/>
    <cellStyle name="Total 2 6 11" xfId="2215"/>
    <cellStyle name="Total 2 6 12" xfId="2216"/>
    <cellStyle name="Total 2 6 13" xfId="2217"/>
    <cellStyle name="Total 2 6 14" xfId="2218"/>
    <cellStyle name="Total 2 6 15" xfId="2219"/>
    <cellStyle name="Total 2 6 16" xfId="2220"/>
    <cellStyle name="Total 2 6 17" xfId="2221"/>
    <cellStyle name="Total 2 6 18" xfId="2222"/>
    <cellStyle name="Total 2 6 19" xfId="2223"/>
    <cellStyle name="Total 2 6 2" xfId="2224"/>
    <cellStyle name="Total 2 6 20" xfId="2225"/>
    <cellStyle name="Total 2 6 21" xfId="2226"/>
    <cellStyle name="Total 2 6 22" xfId="2227"/>
    <cellStyle name="Total 2 6 23" xfId="2228"/>
    <cellStyle name="Total 2 6 3" xfId="2229"/>
    <cellStyle name="Total 2 6 4" xfId="2230"/>
    <cellStyle name="Total 2 6 5" xfId="2231"/>
    <cellStyle name="Total 2 6 6" xfId="2232"/>
    <cellStyle name="Total 2 6 7" xfId="2233"/>
    <cellStyle name="Total 2 6 8" xfId="2234"/>
    <cellStyle name="Total 2 6 9" xfId="2235"/>
    <cellStyle name="Total 2 7" xfId="2236"/>
    <cellStyle name="Total 2 7 10" xfId="2237"/>
    <cellStyle name="Total 2 7 11" xfId="2238"/>
    <cellStyle name="Total 2 7 12" xfId="2239"/>
    <cellStyle name="Total 2 7 13" xfId="2240"/>
    <cellStyle name="Total 2 7 14" xfId="2241"/>
    <cellStyle name="Total 2 7 15" xfId="2242"/>
    <cellStyle name="Total 2 7 16" xfId="2243"/>
    <cellStyle name="Total 2 7 17" xfId="2244"/>
    <cellStyle name="Total 2 7 18" xfId="2245"/>
    <cellStyle name="Total 2 7 19" xfId="2246"/>
    <cellStyle name="Total 2 7 2" xfId="2247"/>
    <cellStyle name="Total 2 7 20" xfId="2248"/>
    <cellStyle name="Total 2 7 21" xfId="2249"/>
    <cellStyle name="Total 2 7 22" xfId="2250"/>
    <cellStyle name="Total 2 7 23" xfId="2251"/>
    <cellStyle name="Total 2 7 3" xfId="2252"/>
    <cellStyle name="Total 2 7 4" xfId="2253"/>
    <cellStyle name="Total 2 7 5" xfId="2254"/>
    <cellStyle name="Total 2 7 6" xfId="2255"/>
    <cellStyle name="Total 2 7 7" xfId="2256"/>
    <cellStyle name="Total 2 7 8" xfId="2257"/>
    <cellStyle name="Total 2 7 9" xfId="2258"/>
    <cellStyle name="Total 2 8" xfId="2259"/>
    <cellStyle name="Total 2 8 10" xfId="2260"/>
    <cellStyle name="Total 2 8 11" xfId="2261"/>
    <cellStyle name="Total 2 8 12" xfId="2262"/>
    <cellStyle name="Total 2 8 13" xfId="2263"/>
    <cellStyle name="Total 2 8 14" xfId="2264"/>
    <cellStyle name="Total 2 8 15" xfId="2265"/>
    <cellStyle name="Total 2 8 16" xfId="2266"/>
    <cellStyle name="Total 2 8 17" xfId="2267"/>
    <cellStyle name="Total 2 8 18" xfId="2268"/>
    <cellStyle name="Total 2 8 19" xfId="2269"/>
    <cellStyle name="Total 2 8 2" xfId="2270"/>
    <cellStyle name="Total 2 8 20" xfId="2271"/>
    <cellStyle name="Total 2 8 21" xfId="2272"/>
    <cellStyle name="Total 2 8 22" xfId="2273"/>
    <cellStyle name="Total 2 8 23" xfId="2274"/>
    <cellStyle name="Total 2 8 3" xfId="2275"/>
    <cellStyle name="Total 2 8 4" xfId="2276"/>
    <cellStyle name="Total 2 8 5" xfId="2277"/>
    <cellStyle name="Total 2 8 6" xfId="2278"/>
    <cellStyle name="Total 2 8 7" xfId="2279"/>
    <cellStyle name="Total 2 8 8" xfId="2280"/>
    <cellStyle name="Total 2 8 9" xfId="2281"/>
    <cellStyle name="Total 2 9" xfId="2282"/>
    <cellStyle name="Total 2 9 10" xfId="2283"/>
    <cellStyle name="Total 2 9 11" xfId="2284"/>
    <cellStyle name="Total 2 9 12" xfId="2285"/>
    <cellStyle name="Total 2 9 13" xfId="2286"/>
    <cellStyle name="Total 2 9 14" xfId="2287"/>
    <cellStyle name="Total 2 9 15" xfId="2288"/>
    <cellStyle name="Total 2 9 16" xfId="2289"/>
    <cellStyle name="Total 2 9 17" xfId="2290"/>
    <cellStyle name="Total 2 9 18" xfId="2291"/>
    <cellStyle name="Total 2 9 19" xfId="2292"/>
    <cellStyle name="Total 2 9 2" xfId="2293"/>
    <cellStyle name="Total 2 9 20" xfId="2294"/>
    <cellStyle name="Total 2 9 21" xfId="2295"/>
    <cellStyle name="Total 2 9 22" xfId="2296"/>
    <cellStyle name="Total 2 9 23" xfId="2297"/>
    <cellStyle name="Total 2 9 3" xfId="2298"/>
    <cellStyle name="Total 2 9 4" xfId="2299"/>
    <cellStyle name="Total 2 9 5" xfId="2300"/>
    <cellStyle name="Total 2 9 6" xfId="2301"/>
    <cellStyle name="Total 2 9 7" xfId="2302"/>
    <cellStyle name="Total 2 9 8" xfId="2303"/>
    <cellStyle name="Total 2 9 9" xfId="2304"/>
    <cellStyle name="Tytuł" xfId="2305"/>
    <cellStyle name="UploadThisRowValue" xfId="70"/>
    <cellStyle name="Uwaga" xfId="2306"/>
    <cellStyle name="Uwaga 10" xfId="2307"/>
    <cellStyle name="Uwaga 11" xfId="2308"/>
    <cellStyle name="Uwaga 12" xfId="2309"/>
    <cellStyle name="Uwaga 13" xfId="2310"/>
    <cellStyle name="Uwaga 14" xfId="2311"/>
    <cellStyle name="Uwaga 15" xfId="2312"/>
    <cellStyle name="Uwaga 16" xfId="2313"/>
    <cellStyle name="Uwaga 17" xfId="2314"/>
    <cellStyle name="Uwaga 18" xfId="2315"/>
    <cellStyle name="Uwaga 19" xfId="2316"/>
    <cellStyle name="Uwaga 2" xfId="2317"/>
    <cellStyle name="Uwaga 2 10" xfId="2318"/>
    <cellStyle name="Uwaga 2 11" xfId="2319"/>
    <cellStyle name="Uwaga 2 12" xfId="2320"/>
    <cellStyle name="Uwaga 2 13" xfId="2321"/>
    <cellStyle name="Uwaga 2 14" xfId="2322"/>
    <cellStyle name="Uwaga 2 15" xfId="2323"/>
    <cellStyle name="Uwaga 2 16" xfId="2324"/>
    <cellStyle name="Uwaga 2 17" xfId="2325"/>
    <cellStyle name="Uwaga 2 18" xfId="2326"/>
    <cellStyle name="Uwaga 2 19" xfId="2327"/>
    <cellStyle name="Uwaga 2 2" xfId="2328"/>
    <cellStyle name="Uwaga 2 20" xfId="2329"/>
    <cellStyle name="Uwaga 2 21" xfId="2330"/>
    <cellStyle name="Uwaga 2 22" xfId="2331"/>
    <cellStyle name="Uwaga 2 23" xfId="2332"/>
    <cellStyle name="Uwaga 2 3" xfId="2333"/>
    <cellStyle name="Uwaga 2 4" xfId="2334"/>
    <cellStyle name="Uwaga 2 5" xfId="2335"/>
    <cellStyle name="Uwaga 2 6" xfId="2336"/>
    <cellStyle name="Uwaga 2 7" xfId="2337"/>
    <cellStyle name="Uwaga 2 8" xfId="2338"/>
    <cellStyle name="Uwaga 2 9" xfId="2339"/>
    <cellStyle name="Uwaga 20" xfId="2340"/>
    <cellStyle name="Uwaga 21" xfId="2341"/>
    <cellStyle name="Uwaga 22" xfId="2342"/>
    <cellStyle name="Uwaga 23" xfId="2343"/>
    <cellStyle name="Uwaga 24" xfId="2344"/>
    <cellStyle name="Uwaga 25" xfId="2345"/>
    <cellStyle name="Uwaga 3" xfId="2346"/>
    <cellStyle name="Uwaga 3 10" xfId="2347"/>
    <cellStyle name="Uwaga 3 11" xfId="2348"/>
    <cellStyle name="Uwaga 3 12" xfId="2349"/>
    <cellStyle name="Uwaga 3 13" xfId="2350"/>
    <cellStyle name="Uwaga 3 14" xfId="2351"/>
    <cellStyle name="Uwaga 3 15" xfId="2352"/>
    <cellStyle name="Uwaga 3 16" xfId="2353"/>
    <cellStyle name="Uwaga 3 17" xfId="2354"/>
    <cellStyle name="Uwaga 3 18" xfId="2355"/>
    <cellStyle name="Uwaga 3 19" xfId="2356"/>
    <cellStyle name="Uwaga 3 2" xfId="2357"/>
    <cellStyle name="Uwaga 3 20" xfId="2358"/>
    <cellStyle name="Uwaga 3 21" xfId="2359"/>
    <cellStyle name="Uwaga 3 22" xfId="2360"/>
    <cellStyle name="Uwaga 3 23" xfId="2361"/>
    <cellStyle name="Uwaga 3 3" xfId="2362"/>
    <cellStyle name="Uwaga 3 4" xfId="2363"/>
    <cellStyle name="Uwaga 3 5" xfId="2364"/>
    <cellStyle name="Uwaga 3 6" xfId="2365"/>
    <cellStyle name="Uwaga 3 7" xfId="2366"/>
    <cellStyle name="Uwaga 3 8" xfId="2367"/>
    <cellStyle name="Uwaga 3 9" xfId="2368"/>
    <cellStyle name="Uwaga 4" xfId="2369"/>
    <cellStyle name="Uwaga 5" xfId="2370"/>
    <cellStyle name="Uwaga 6" xfId="2371"/>
    <cellStyle name="Uwaga 7" xfId="2372"/>
    <cellStyle name="Uwaga 8" xfId="2373"/>
    <cellStyle name="Uwaga 9" xfId="2374"/>
    <cellStyle name="Warning Text" xfId="71" builtinId="11" customBuiltin="1"/>
    <cellStyle name="Warning Text 2" xfId="2375"/>
    <cellStyle name="Złe" xfId="2376"/>
  </cellStyles>
  <dxfs count="27">
    <dxf>
      <font>
        <b val="0"/>
        <i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 val="0"/>
        <i/>
      </font>
      <fill>
        <patternFill>
          <bgColor rgb="FFFFFF00"/>
        </patternFill>
      </fill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b val="0"/>
        <i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FF00"/>
        </patternFill>
      </fill>
      <border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</font>
      <fill>
        <patternFill>
          <bgColor rgb="FFFFFF00"/>
        </patternFill>
      </fill>
    </dxf>
    <dxf>
      <font>
        <b val="0"/>
        <i/>
      </font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ill>
        <patternFill>
          <bgColor rgb="FFCCCCFF"/>
        </patternFill>
      </fill>
    </dxf>
  </dxfs>
  <tableStyles count="0" defaultTableStyle="TableStyleMedium9" defaultPivotStyle="PivotStyleLight16"/>
  <colors>
    <mruColors>
      <color rgb="FFCCCCFF"/>
      <color rgb="FF333333"/>
      <color rgb="FF003366"/>
      <color rgb="FFFFCC99"/>
      <color rgb="FF008000"/>
      <color rgb="FFD8D8D8"/>
      <color rgb="FF003300"/>
      <color rgb="FFE7E7E7"/>
      <color rgb="FFE1E1E1"/>
      <color rgb="FFE5E5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newyorkcharters.org/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1) School Information'!C13"/><Relationship Id="rId2" Type="http://schemas.openxmlformats.org/officeDocument/2006/relationships/image" Target="../media/image1.jpeg"/><Relationship Id="rId1" Type="http://schemas.openxmlformats.org/officeDocument/2006/relationships/hyperlink" Target="http://www.newyorkcharters.org/" TargetMode="External"/><Relationship Id="rId5" Type="http://schemas.openxmlformats.org/officeDocument/2006/relationships/hyperlink" Target="#'1) School Information'!C20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1481375</xdr:colOff>
      <xdr:row>1</xdr:row>
      <xdr:rowOff>55564</xdr:rowOff>
    </xdr:from>
    <xdr:to>
      <xdr:col>4</xdr:col>
      <xdr:colOff>1900081</xdr:colOff>
      <xdr:row>6</xdr:row>
      <xdr:rowOff>17464</xdr:rowOff>
    </xdr:to>
    <xdr:pic>
      <xdr:nvPicPr>
        <xdr:cNvPr id="20653" name="Picture 1" descr="charter schools logo bw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2310050" y="255589"/>
          <a:ext cx="3209531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52917</xdr:colOff>
      <xdr:row>2</xdr:row>
      <xdr:rowOff>63500</xdr:rowOff>
    </xdr:from>
    <xdr:to>
      <xdr:col>3</xdr:col>
      <xdr:colOff>455083</xdr:colOff>
      <xdr:row>4</xdr:row>
      <xdr:rowOff>137584</xdr:rowOff>
    </xdr:to>
    <xdr:sp macro="" textlink="">
      <xdr:nvSpPr>
        <xdr:cNvPr id="3" name="Rectangle 2"/>
        <xdr:cNvSpPr/>
      </xdr:nvSpPr>
      <xdr:spPr>
        <a:xfrm>
          <a:off x="433917" y="455083"/>
          <a:ext cx="846666" cy="45508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1565925</xdr:colOff>
      <xdr:row>1</xdr:row>
      <xdr:rowOff>175072</xdr:rowOff>
    </xdr:from>
    <xdr:to>
      <xdr:col>2</xdr:col>
      <xdr:colOff>2694089</xdr:colOff>
      <xdr:row>6</xdr:row>
      <xdr:rowOff>136972</xdr:rowOff>
    </xdr:to>
    <xdr:pic>
      <xdr:nvPicPr>
        <xdr:cNvPr id="43527" name="Picture 3" descr="charter schools logo bw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2153300" y="365890"/>
          <a:ext cx="3077297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4914900</xdr:colOff>
      <xdr:row>12</xdr:row>
      <xdr:rowOff>30480</xdr:rowOff>
    </xdr:from>
    <xdr:to>
      <xdr:col>3</xdr:col>
      <xdr:colOff>131064</xdr:colOff>
      <xdr:row>12</xdr:row>
      <xdr:rowOff>176784</xdr:rowOff>
    </xdr:to>
    <xdr:pic>
      <xdr:nvPicPr>
        <xdr:cNvPr id="2" name="Picture 1">
          <a:hlinkClick xmlns:r="http://schemas.openxmlformats.org/officeDocument/2006/relationships" r:id="rId3" tooltip="Select School Name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3320" y="3017520"/>
          <a:ext cx="146304" cy="146304"/>
        </a:xfrm>
        <a:prstGeom prst="rect">
          <a:avLst/>
        </a:prstGeom>
      </xdr:spPr>
    </xdr:pic>
    <xdr:clientData/>
  </xdr:twoCellAnchor>
  <xdr:twoCellAnchor editAs="oneCell">
    <xdr:from>
      <xdr:col>2</xdr:col>
      <xdr:colOff>4914900</xdr:colOff>
      <xdr:row>19</xdr:row>
      <xdr:rowOff>30480</xdr:rowOff>
    </xdr:from>
    <xdr:to>
      <xdr:col>3</xdr:col>
      <xdr:colOff>131064</xdr:colOff>
      <xdr:row>19</xdr:row>
      <xdr:rowOff>176784</xdr:rowOff>
    </xdr:to>
    <xdr:pic>
      <xdr:nvPicPr>
        <xdr:cNvPr id="4" name="Picture 3">
          <a:hlinkClick xmlns:r="http://schemas.openxmlformats.org/officeDocument/2006/relationships" r:id="rId5" tooltip="Select Academic Year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3320" y="4732020"/>
          <a:ext cx="146304" cy="1463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95250</xdr:colOff>
      <xdr:row>5</xdr:row>
      <xdr:rowOff>19050</xdr:rowOff>
    </xdr:from>
    <xdr:to>
      <xdr:col>10</xdr:col>
      <xdr:colOff>95250</xdr:colOff>
      <xdr:row>21</xdr:row>
      <xdr:rowOff>28575</xdr:rowOff>
    </xdr:to>
    <xdr:sp macro="" textlink="">
      <xdr:nvSpPr>
        <xdr:cNvPr id="2" name="Right Brace 1"/>
        <xdr:cNvSpPr/>
      </xdr:nvSpPr>
      <xdr:spPr>
        <a:xfrm>
          <a:off x="9182100" y="1162050"/>
          <a:ext cx="561975" cy="2676525"/>
        </a:xfrm>
        <a:prstGeom prst="rightBrace">
          <a:avLst/>
        </a:prstGeom>
        <a:noFill/>
        <a:ln w="12700">
          <a:solidFill>
            <a:srgbClr val="003366"/>
          </a:solidFill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257175</xdr:colOff>
      <xdr:row>5</xdr:row>
      <xdr:rowOff>38100</xdr:rowOff>
    </xdr:from>
    <xdr:to>
      <xdr:col>11</xdr:col>
      <xdr:colOff>895350</xdr:colOff>
      <xdr:row>18</xdr:row>
      <xdr:rowOff>171449</xdr:rowOff>
    </xdr:to>
    <xdr:sp macro="" textlink="">
      <xdr:nvSpPr>
        <xdr:cNvPr id="3" name="TextBox 2"/>
        <xdr:cNvSpPr txBox="1"/>
      </xdr:nvSpPr>
      <xdr:spPr>
        <a:xfrm>
          <a:off x="9906000" y="1181100"/>
          <a:ext cx="1685925" cy="2609849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r>
            <a:rPr lang="en-US" sz="1150" i="1">
              <a:solidFill>
                <a:sysClr val="windowText" lastClr="000000"/>
              </a:solidFill>
            </a:rPr>
            <a:t/>
          </a: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/>
          </a: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>Please copy</a:t>
          </a:r>
          <a:r>
            <a:rPr lang="en-US" sz="1150" i="1" baseline="0">
              <a:solidFill>
                <a:sysClr val="windowText" lastClr="000000"/>
              </a:solidFill>
            </a:rPr>
            <a:t> the ENROLLMENT CHART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(cells B5:H19)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and paste into the Enrollment Section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of the Renewal Application.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342899</xdr:colOff>
      <xdr:row>68</xdr:row>
      <xdr:rowOff>704849</xdr:rowOff>
    </xdr:from>
    <xdr:to>
      <xdr:col>11</xdr:col>
      <xdr:colOff>990600</xdr:colOff>
      <xdr:row>76</xdr:row>
      <xdr:rowOff>200023</xdr:rowOff>
    </xdr:to>
    <xdr:sp macro="" textlink="">
      <xdr:nvSpPr>
        <xdr:cNvPr id="4" name="TextBox 3"/>
        <xdr:cNvSpPr txBox="1"/>
      </xdr:nvSpPr>
      <xdr:spPr>
        <a:xfrm>
          <a:off x="10325099" y="12725399"/>
          <a:ext cx="1695451" cy="2057399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b="1" i="1" spc="500" baseline="0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/>
          </a: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b="1" i="0">
              <a:solidFill>
                <a:sysClr val="windowText" lastClr="000000"/>
              </a:solidFill>
            </a:rPr>
            <a:t>Enrollment by Grade</a:t>
          </a:r>
        </a:p>
        <a:p>
          <a:pPr algn="ctr"/>
          <a:r>
            <a:rPr lang="en-US" sz="1150" i="1" baseline="0">
              <a:solidFill>
                <a:sysClr val="windowText" lastClr="000000"/>
              </a:solidFill>
            </a:rPr>
            <a:t>should equal</a:t>
          </a:r>
        </a:p>
        <a:p>
          <a:pPr algn="ctr"/>
          <a:r>
            <a:rPr lang="en-US" sz="1150" b="1" i="0" baseline="0">
              <a:solidFill>
                <a:sysClr val="windowText" lastClr="000000"/>
              </a:solidFill>
            </a:rPr>
            <a:t>Enrollment by District</a:t>
          </a:r>
          <a:r>
            <a:rPr lang="en-US" sz="1150" i="1" baseline="0">
              <a:solidFill>
                <a:sysClr val="windowText" lastClr="000000"/>
              </a:solidFill>
            </a:rPr>
            <a:t/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/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b="1" i="1" baseline="0">
              <a:solidFill>
                <a:srgbClr val="FF0000"/>
              </a:solidFill>
            </a:rPr>
            <a:t>RED Numbers</a:t>
          </a:r>
          <a:r>
            <a:rPr lang="en-US" sz="1150" i="1" baseline="0">
              <a:solidFill>
                <a:sysClr val="windowText" lastClr="000000"/>
              </a:solidFill>
            </a:rPr>
            <a:t/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indicate that corrections are necessary.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152400</xdr:colOff>
      <xdr:row>69</xdr:row>
      <xdr:rowOff>123826</xdr:rowOff>
    </xdr:from>
    <xdr:to>
      <xdr:col>10</xdr:col>
      <xdr:colOff>152400</xdr:colOff>
      <xdr:row>73</xdr:row>
      <xdr:rowOff>57150</xdr:rowOff>
    </xdr:to>
    <xdr:sp macro="" textlink="">
      <xdr:nvSpPr>
        <xdr:cNvPr id="5" name="Right Brace 4"/>
        <xdr:cNvSpPr/>
      </xdr:nvSpPr>
      <xdr:spPr>
        <a:xfrm>
          <a:off x="9753600" y="13563601"/>
          <a:ext cx="561975" cy="695324"/>
        </a:xfrm>
        <a:prstGeom prst="rightBrace">
          <a:avLst>
            <a:gd name="adj1" fmla="val 15113"/>
            <a:gd name="adj2" fmla="val 50000"/>
          </a:avLst>
        </a:prstGeom>
        <a:noFill/>
        <a:ln w="12700">
          <a:solidFill>
            <a:srgbClr val="003366"/>
          </a:solidFill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152400</xdr:colOff>
      <xdr:row>3</xdr:row>
      <xdr:rowOff>137584</xdr:rowOff>
    </xdr:from>
    <xdr:to>
      <xdr:col>11</xdr:col>
      <xdr:colOff>695325</xdr:colOff>
      <xdr:row>39</xdr:row>
      <xdr:rowOff>19050</xdr:rowOff>
    </xdr:to>
    <xdr:sp macro="" textlink="">
      <xdr:nvSpPr>
        <xdr:cNvPr id="2" name="Right Brace 1"/>
        <xdr:cNvSpPr/>
      </xdr:nvSpPr>
      <xdr:spPr>
        <a:xfrm>
          <a:off x="12820650" y="941917"/>
          <a:ext cx="542925" cy="7162800"/>
        </a:xfrm>
        <a:prstGeom prst="rightBrace">
          <a:avLst/>
        </a:prstGeom>
        <a:ln>
          <a:solidFill>
            <a:srgbClr val="00336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762000</xdr:colOff>
      <xdr:row>18</xdr:row>
      <xdr:rowOff>38100</xdr:rowOff>
    </xdr:from>
    <xdr:to>
      <xdr:col>13</xdr:col>
      <xdr:colOff>352425</xdr:colOff>
      <xdr:row>31</xdr:row>
      <xdr:rowOff>114299</xdr:rowOff>
    </xdr:to>
    <xdr:sp macro="" textlink="">
      <xdr:nvSpPr>
        <xdr:cNvPr id="3" name="TextBox 2"/>
        <xdr:cNvSpPr txBox="1"/>
      </xdr:nvSpPr>
      <xdr:spPr>
        <a:xfrm>
          <a:off x="13401675" y="3952875"/>
          <a:ext cx="1685925" cy="2609849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r>
            <a:rPr lang="en-US" sz="1150" i="1">
              <a:solidFill>
                <a:sysClr val="windowText" lastClr="000000"/>
              </a:solidFill>
            </a:rPr>
            <a:t/>
          </a: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/>
          </a: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>Please copy</a:t>
          </a:r>
          <a:r>
            <a:rPr lang="en-US" sz="1150" i="1" baseline="0">
              <a:solidFill>
                <a:sysClr val="windowText" lastClr="000000"/>
              </a:solidFill>
            </a:rPr>
            <a:t> the FTE Staffing Chart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(cells B11:H39)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and paste into the Personnel Section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of the Renewal Application.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28575</xdr:colOff>
      <xdr:row>3</xdr:row>
      <xdr:rowOff>85725</xdr:rowOff>
    </xdr:from>
    <xdr:to>
      <xdr:col>1</xdr:col>
      <xdr:colOff>2286001</xdr:colOff>
      <xdr:row>6</xdr:row>
      <xdr:rowOff>276225</xdr:rowOff>
    </xdr:to>
    <xdr:sp macro="" textlink="">
      <xdr:nvSpPr>
        <xdr:cNvPr id="4" name="TextBox 3"/>
        <xdr:cNvSpPr txBox="1"/>
      </xdr:nvSpPr>
      <xdr:spPr>
        <a:xfrm>
          <a:off x="142875" y="885825"/>
          <a:ext cx="2257426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400" b="1"/>
            <a:t>STAFFING PLAN</a:t>
          </a:r>
        </a:p>
        <a:p>
          <a:pPr algn="ctr"/>
          <a:r>
            <a:rPr lang="en-US" sz="1400" b="1"/>
            <a:t>FTE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dkielar\Local%20Settings\Temporary%20Internet%20Files\OLK21\Accrued_Intere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lackjo\AppData\Local\Microsoft\Windows\Temporary%20Internet%20Files\Content.Outlook\BD55YZIN\X_djh_New%20Application%20Budget%20and%20Cash%20Flow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rued interest Bond"/>
      <sheetName val="Sheet1"/>
      <sheetName val="Bond Amortization1"/>
      <sheetName val="Bond Amortization1 (2)"/>
      <sheetName val="Bond Amortization1 (3)"/>
      <sheetName val="Bond Discount"/>
      <sheetName val="Balance Sheet"/>
      <sheetName val="Bond Closing Costs Amortization"/>
      <sheetName val="Grants"/>
      <sheetName val="AR Grants"/>
      <sheetName val="AR School Districts"/>
      <sheetName val="All"/>
      <sheetName val="Facility"/>
      <sheetName val="Technology"/>
      <sheetName val="Curriculum"/>
      <sheetName val="Salary Accts &amp; Unions"/>
      <sheetName val="Validation Tabl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 Guidance -- "/>
      <sheetName val="General Template Instructions"/>
      <sheetName val="New Application Budget ---&gt;"/>
      <sheetName val="School Info"/>
      <sheetName val="Enrollment"/>
      <sheetName val="Personnel"/>
      <sheetName val="Assumptions"/>
      <sheetName val="5 YR Budget"/>
      <sheetName val="Start-Up Budget"/>
      <sheetName val="Cash 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6">
          <cell r="AN66" t="str">
            <v>Positions</v>
          </cell>
        </row>
        <row r="67">
          <cell r="AN67" t="str">
            <v>Executive Management</v>
          </cell>
        </row>
        <row r="68">
          <cell r="AN68" t="str">
            <v>Instructional Management</v>
          </cell>
        </row>
        <row r="69">
          <cell r="AN69" t="str">
            <v>Deans, Directors &amp; Coordinators</v>
          </cell>
        </row>
        <row r="70">
          <cell r="AN70" t="str">
            <v>CFO / Director of Finance</v>
          </cell>
        </row>
        <row r="71">
          <cell r="AN71" t="str">
            <v>Operation / Business Manager</v>
          </cell>
        </row>
        <row r="72">
          <cell r="AN72" t="str">
            <v>Administrative Staff</v>
          </cell>
        </row>
        <row r="73">
          <cell r="AN73" t="str">
            <v>Other - Administrative</v>
          </cell>
        </row>
        <row r="74">
          <cell r="AN74" t="str">
            <v>Teachers - Regular</v>
          </cell>
        </row>
        <row r="75">
          <cell r="AN75" t="str">
            <v>Teachers - SPED</v>
          </cell>
        </row>
        <row r="76">
          <cell r="AN76" t="str">
            <v>Substitute Teachers</v>
          </cell>
        </row>
        <row r="77">
          <cell r="AN77" t="str">
            <v>Teaching Assistants</v>
          </cell>
        </row>
        <row r="78">
          <cell r="AN78" t="str">
            <v>Specialty Teachers</v>
          </cell>
        </row>
        <row r="79">
          <cell r="AN79" t="str">
            <v>Aides</v>
          </cell>
        </row>
        <row r="80">
          <cell r="AN80" t="str">
            <v>Therapists &amp; Counselors</v>
          </cell>
        </row>
        <row r="81">
          <cell r="AN81" t="str">
            <v xml:space="preserve">Other - Instructional </v>
          </cell>
        </row>
        <row r="82">
          <cell r="AN82" t="str">
            <v>Nurse</v>
          </cell>
        </row>
        <row r="83">
          <cell r="AN83" t="str">
            <v>Librarian</v>
          </cell>
        </row>
        <row r="84">
          <cell r="AN84" t="str">
            <v>Custodian</v>
          </cell>
        </row>
        <row r="85">
          <cell r="AN85" t="str">
            <v>Security</v>
          </cell>
        </row>
        <row r="86">
          <cell r="AN86" t="str">
            <v xml:space="preserve">Other - Non-Instructional </v>
          </cell>
        </row>
      </sheetData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contextures.com/xlDataVal03.html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rgb="FF333333"/>
    <pageSetUpPr fitToPage="1"/>
  </sheetPr>
  <dimension ref="B1:F26"/>
  <sheetViews>
    <sheetView showGridLines="0" tabSelected="1" zoomScale="90" zoomScaleNormal="90" zoomScaleSheetLayoutView="100" workbookViewId="0">
      <selection activeCell="C4" sqref="C4"/>
    </sheetView>
  </sheetViews>
  <sheetFormatPr defaultColWidth="8.88671875" defaultRowHeight="15"/>
  <cols>
    <col min="1" max="1" width="5.6640625" style="1" customWidth="1"/>
    <col min="2" max="2" width="2.6640625" style="1" customWidth="1"/>
    <col min="3" max="3" width="4" style="1" customWidth="1"/>
    <col min="4" max="4" width="41.88671875" style="1" customWidth="1"/>
    <col min="5" max="5" width="55.33203125" style="1" customWidth="1"/>
    <col min="6" max="6" width="2.6640625" style="1" customWidth="1"/>
    <col min="7" max="16384" width="8.88671875" style="1"/>
  </cols>
  <sheetData>
    <row r="1" spans="2:6" ht="15.6" thickBot="1"/>
    <row r="2" spans="2:6">
      <c r="B2" s="309"/>
      <c r="C2" s="310"/>
      <c r="D2" s="310"/>
      <c r="E2" s="310"/>
      <c r="F2" s="311"/>
    </row>
    <row r="3" spans="2:6">
      <c r="B3" s="312"/>
      <c r="C3" s="211"/>
      <c r="D3" s="211"/>
      <c r="E3" s="211"/>
      <c r="F3" s="313"/>
    </row>
    <row r="4" spans="2:6">
      <c r="B4" s="312"/>
      <c r="C4" s="211"/>
      <c r="D4" s="211"/>
      <c r="E4" s="211"/>
      <c r="F4" s="313"/>
    </row>
    <row r="5" spans="2:6">
      <c r="B5" s="312"/>
      <c r="C5" s="211"/>
      <c r="D5" s="211"/>
      <c r="E5" s="211"/>
      <c r="F5" s="313"/>
    </row>
    <row r="6" spans="2:6">
      <c r="B6" s="312"/>
      <c r="C6" s="211"/>
      <c r="D6" s="211"/>
      <c r="E6" s="211"/>
      <c r="F6" s="313"/>
    </row>
    <row r="7" spans="2:6" ht="36">
      <c r="B7" s="314"/>
      <c r="C7" s="315" t="s">
        <v>1041</v>
      </c>
      <c r="D7" s="316"/>
      <c r="E7" s="317"/>
      <c r="F7" s="318"/>
    </row>
    <row r="8" spans="2:6">
      <c r="B8" s="312"/>
      <c r="C8" s="292"/>
      <c r="D8" s="292"/>
      <c r="E8" s="211"/>
      <c r="F8" s="313"/>
    </row>
    <row r="9" spans="2:6">
      <c r="B9" s="312"/>
      <c r="C9" s="258" t="s">
        <v>213</v>
      </c>
      <c r="D9" s="258"/>
      <c r="E9" s="258"/>
      <c r="F9" s="313"/>
    </row>
    <row r="10" spans="2:6" ht="24.9" customHeight="1">
      <c r="B10" s="312"/>
      <c r="C10" s="323" t="s">
        <v>224</v>
      </c>
      <c r="E10" s="324"/>
      <c r="F10" s="313"/>
    </row>
    <row r="11" spans="2:6">
      <c r="B11" s="312"/>
      <c r="C11" s="325"/>
      <c r="D11" s="326" t="s">
        <v>214</v>
      </c>
      <c r="E11" s="327" t="s">
        <v>222</v>
      </c>
      <c r="F11" s="313"/>
    </row>
    <row r="12" spans="2:6">
      <c r="B12" s="312"/>
      <c r="C12" s="325"/>
      <c r="D12" s="328" t="s">
        <v>215</v>
      </c>
      <c r="E12" s="327" t="s">
        <v>223</v>
      </c>
      <c r="F12" s="313"/>
    </row>
    <row r="13" spans="2:6" ht="24.9" customHeight="1">
      <c r="B13" s="312"/>
      <c r="C13" s="323" t="s">
        <v>225</v>
      </c>
      <c r="E13" s="211"/>
      <c r="F13" s="313"/>
    </row>
    <row r="14" spans="2:6" ht="30">
      <c r="B14" s="312"/>
      <c r="C14" s="211"/>
      <c r="D14" s="525" t="s">
        <v>248</v>
      </c>
      <c r="E14" s="330" t="s">
        <v>1051</v>
      </c>
      <c r="F14" s="313"/>
    </row>
    <row r="15" spans="2:6" ht="30">
      <c r="B15" s="312"/>
      <c r="C15" s="211"/>
      <c r="D15" s="525" t="s">
        <v>249</v>
      </c>
      <c r="E15" s="330" t="s">
        <v>226</v>
      </c>
      <c r="F15" s="313"/>
    </row>
    <row r="16" spans="2:6" ht="30">
      <c r="B16" s="312"/>
      <c r="C16" s="211"/>
      <c r="D16" s="329" t="s">
        <v>250</v>
      </c>
      <c r="E16" s="330" t="s">
        <v>1209</v>
      </c>
      <c r="F16" s="313"/>
    </row>
    <row r="17" spans="2:6" ht="31.8" customHeight="1">
      <c r="B17" s="312"/>
      <c r="C17" s="211"/>
      <c r="D17" s="525" t="s">
        <v>1050</v>
      </c>
      <c r="E17" s="330" t="s">
        <v>1052</v>
      </c>
      <c r="F17" s="313"/>
    </row>
    <row r="18" spans="2:6">
      <c r="B18" s="312"/>
      <c r="C18" s="292"/>
      <c r="D18" s="332"/>
      <c r="E18" s="211"/>
      <c r="F18" s="313"/>
    </row>
    <row r="19" spans="2:6">
      <c r="B19" s="312"/>
      <c r="C19" s="258" t="s">
        <v>216</v>
      </c>
      <c r="D19" s="258"/>
      <c r="E19" s="258"/>
      <c r="F19" s="313"/>
    </row>
    <row r="20" spans="2:6" ht="24.9" customHeight="1">
      <c r="B20" s="312"/>
      <c r="C20" s="331"/>
      <c r="D20" s="331"/>
      <c r="E20" s="211"/>
      <c r="F20" s="313"/>
    </row>
    <row r="21" spans="2:6">
      <c r="B21" s="312"/>
      <c r="C21" s="259"/>
      <c r="D21" s="428" t="s">
        <v>229</v>
      </c>
      <c r="E21" s="334"/>
      <c r="F21" s="313"/>
    </row>
    <row r="22" spans="2:6" ht="5.0999999999999996" customHeight="1">
      <c r="B22" s="312"/>
      <c r="C22" s="260"/>
      <c r="D22" s="212"/>
      <c r="E22" s="334"/>
      <c r="F22" s="313"/>
    </row>
    <row r="23" spans="2:6">
      <c r="B23" s="312"/>
      <c r="C23" s="261"/>
      <c r="D23" s="333" t="s">
        <v>247</v>
      </c>
      <c r="E23" s="334"/>
      <c r="F23" s="313"/>
    </row>
    <row r="24" spans="2:6" ht="5.0999999999999996" customHeight="1">
      <c r="B24" s="312"/>
      <c r="C24" s="260"/>
      <c r="D24" s="333"/>
      <c r="E24" s="334"/>
      <c r="F24" s="313"/>
    </row>
    <row r="25" spans="2:6" s="308" customFormat="1" ht="31.5" customHeight="1">
      <c r="B25" s="319"/>
      <c r="C25" s="262"/>
      <c r="D25" s="547" t="s">
        <v>230</v>
      </c>
      <c r="E25" s="548"/>
      <c r="F25" s="321"/>
    </row>
    <row r="26" spans="2:6" ht="15" customHeight="1" thickBot="1">
      <c r="B26" s="320"/>
      <c r="C26" s="335"/>
      <c r="D26" s="335"/>
      <c r="E26" s="446" t="s">
        <v>1210</v>
      </c>
      <c r="F26" s="322"/>
    </row>
  </sheetData>
  <sheetProtection password="CA09" sheet="1" objects="1" scenarios="1"/>
  <customSheetViews>
    <customSheetView guid="{7E5415B2-297C-4CDE-9A5E-CCA4F5662440}" scale="150" showPageBreaks="1" printArea="1" view="pageBreakPreview">
      <selection activeCell="C14" sqref="C14:H15"/>
      <pageMargins left="0.7" right="0.7" top="0.75" bottom="0.75" header="0.3" footer="0.3"/>
      <printOptions horizontalCentered="1"/>
      <pageSetup orientation="portrait"/>
      <headerFooter alignWithMargins="0"/>
    </customSheetView>
    <customSheetView guid="{5E4DC421-887D-9843-8B54-CF861F76B668}" scale="150">
      <selection activeCell="C14" sqref="C14:H15"/>
      <pageMargins left="0.7" right="0.7" top="0.75" bottom="0.75" header="0.3" footer="0.3"/>
      <printOptions horizontalCentered="1"/>
      <pageSetup orientation="portrait"/>
      <headerFooter alignWithMargins="0"/>
    </customSheetView>
  </customSheetViews>
  <mergeCells count="1">
    <mergeCell ref="D25:E25"/>
  </mergeCells>
  <phoneticPr fontId="4" type="noConversion"/>
  <hyperlinks>
    <hyperlink ref="D14" location="'1) School Information'!B11" display="1) School Information"/>
    <hyperlink ref="D15" location="'2) Enrollment Chart'!D7" display="2) Enrollment Chart"/>
    <hyperlink ref="D11" location="INSTRUCTIONS!C4" display="Instructions"/>
    <hyperlink ref="D12" location="'Funding by District'!A1" display="Funding by District"/>
    <hyperlink ref="D16" location="'3) Staffing Plan'!D12" display="3) Staffing Plan"/>
    <hyperlink ref="D17" location="'4) 5 YR Budget &amp; Cash Flow Adj'!N6" display="4) 5 YR Budget &amp; Cash Flow Adj"/>
  </hyperlinks>
  <printOptions horizontalCentered="1"/>
  <pageMargins left="0.7" right="0.7" top="0.85" bottom="0.75" header="0.3" footer="0.3"/>
  <pageSetup scale="84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333333"/>
    <pageSetUpPr fitToPage="1"/>
  </sheetPr>
  <dimension ref="B1:F685"/>
  <sheetViews>
    <sheetView showGridLines="0" zoomScaleNormal="100" zoomScaleSheetLayoutView="85" zoomScalePageLayoutView="80" workbookViewId="0">
      <pane ySplit="5" topLeftCell="A6" activePane="bottomLeft" state="frozen"/>
      <selection activeCell="F7" sqref="F7"/>
      <selection pane="bottomLeft" activeCell="G665" sqref="G665"/>
    </sheetView>
  </sheetViews>
  <sheetFormatPr defaultColWidth="10.33203125" defaultRowHeight="15"/>
  <cols>
    <col min="1" max="1" width="3.6640625" style="264" customWidth="1"/>
    <col min="2" max="2" width="4.6640625" style="264" customWidth="1"/>
    <col min="3" max="3" width="17" style="264" customWidth="1"/>
    <col min="4" max="4" width="45.5546875" style="264" customWidth="1"/>
    <col min="5" max="5" width="30.6640625" style="264" customWidth="1"/>
    <col min="6" max="6" width="29.5546875" style="264" customWidth="1"/>
    <col min="7" max="237" width="10.33203125" style="264"/>
    <col min="238" max="238" width="3.6640625" style="264" customWidth="1"/>
    <col min="239" max="239" width="5.33203125" style="264" customWidth="1"/>
    <col min="240" max="240" width="9.44140625" style="264" bestFit="1" customWidth="1"/>
    <col min="241" max="241" width="25.6640625" style="264" bestFit="1" customWidth="1"/>
    <col min="242" max="243" width="21.6640625" style="264" customWidth="1"/>
    <col min="244" max="244" width="10.33203125" style="264" customWidth="1"/>
    <col min="245" max="245" width="5.33203125" style="264" customWidth="1"/>
    <col min="246" max="246" width="9.44140625" style="264" bestFit="1" customWidth="1"/>
    <col min="247" max="247" width="25.6640625" style="264" bestFit="1" customWidth="1"/>
    <col min="248" max="248" width="21" style="264" customWidth="1"/>
    <col min="249" max="249" width="20.33203125" style="264" customWidth="1"/>
    <col min="250" max="493" width="10.33203125" style="264"/>
    <col min="494" max="494" width="3.6640625" style="264" customWidth="1"/>
    <col min="495" max="495" width="5.33203125" style="264" customWidth="1"/>
    <col min="496" max="496" width="9.44140625" style="264" bestFit="1" customWidth="1"/>
    <col min="497" max="497" width="25.6640625" style="264" bestFit="1" customWidth="1"/>
    <col min="498" max="499" width="21.6640625" style="264" customWidth="1"/>
    <col min="500" max="500" width="10.33203125" style="264" customWidth="1"/>
    <col min="501" max="501" width="5.33203125" style="264" customWidth="1"/>
    <col min="502" max="502" width="9.44140625" style="264" bestFit="1" customWidth="1"/>
    <col min="503" max="503" width="25.6640625" style="264" bestFit="1" customWidth="1"/>
    <col min="504" max="504" width="21" style="264" customWidth="1"/>
    <col min="505" max="505" width="20.33203125" style="264" customWidth="1"/>
    <col min="506" max="749" width="10.33203125" style="264"/>
    <col min="750" max="750" width="3.6640625" style="264" customWidth="1"/>
    <col min="751" max="751" width="5.33203125" style="264" customWidth="1"/>
    <col min="752" max="752" width="9.44140625" style="264" bestFit="1" customWidth="1"/>
    <col min="753" max="753" width="25.6640625" style="264" bestFit="1" customWidth="1"/>
    <col min="754" max="755" width="21.6640625" style="264" customWidth="1"/>
    <col min="756" max="756" width="10.33203125" style="264" customWidth="1"/>
    <col min="757" max="757" width="5.33203125" style="264" customWidth="1"/>
    <col min="758" max="758" width="9.44140625" style="264" bestFit="1" customWidth="1"/>
    <col min="759" max="759" width="25.6640625" style="264" bestFit="1" customWidth="1"/>
    <col min="760" max="760" width="21" style="264" customWidth="1"/>
    <col min="761" max="761" width="20.33203125" style="264" customWidth="1"/>
    <col min="762" max="1005" width="10.33203125" style="264"/>
    <col min="1006" max="1006" width="3.6640625" style="264" customWidth="1"/>
    <col min="1007" max="1007" width="5.33203125" style="264" customWidth="1"/>
    <col min="1008" max="1008" width="9.44140625" style="264" bestFit="1" customWidth="1"/>
    <col min="1009" max="1009" width="25.6640625" style="264" bestFit="1" customWidth="1"/>
    <col min="1010" max="1011" width="21.6640625" style="264" customWidth="1"/>
    <col min="1012" max="1012" width="10.33203125" style="264" customWidth="1"/>
    <col min="1013" max="1013" width="5.33203125" style="264" customWidth="1"/>
    <col min="1014" max="1014" width="9.44140625" style="264" bestFit="1" customWidth="1"/>
    <col min="1015" max="1015" width="25.6640625" style="264" bestFit="1" customWidth="1"/>
    <col min="1016" max="1016" width="21" style="264" customWidth="1"/>
    <col min="1017" max="1017" width="20.33203125" style="264" customWidth="1"/>
    <col min="1018" max="1261" width="10.33203125" style="264"/>
    <col min="1262" max="1262" width="3.6640625" style="264" customWidth="1"/>
    <col min="1263" max="1263" width="5.33203125" style="264" customWidth="1"/>
    <col min="1264" max="1264" width="9.44140625" style="264" bestFit="1" customWidth="1"/>
    <col min="1265" max="1265" width="25.6640625" style="264" bestFit="1" customWidth="1"/>
    <col min="1266" max="1267" width="21.6640625" style="264" customWidth="1"/>
    <col min="1268" max="1268" width="10.33203125" style="264" customWidth="1"/>
    <col min="1269" max="1269" width="5.33203125" style="264" customWidth="1"/>
    <col min="1270" max="1270" width="9.44140625" style="264" bestFit="1" customWidth="1"/>
    <col min="1271" max="1271" width="25.6640625" style="264" bestFit="1" customWidth="1"/>
    <col min="1272" max="1272" width="21" style="264" customWidth="1"/>
    <col min="1273" max="1273" width="20.33203125" style="264" customWidth="1"/>
    <col min="1274" max="1517" width="10.33203125" style="264"/>
    <col min="1518" max="1518" width="3.6640625" style="264" customWidth="1"/>
    <col min="1519" max="1519" width="5.33203125" style="264" customWidth="1"/>
    <col min="1520" max="1520" width="9.44140625" style="264" bestFit="1" customWidth="1"/>
    <col min="1521" max="1521" width="25.6640625" style="264" bestFit="1" customWidth="1"/>
    <col min="1522" max="1523" width="21.6640625" style="264" customWidth="1"/>
    <col min="1524" max="1524" width="10.33203125" style="264" customWidth="1"/>
    <col min="1525" max="1525" width="5.33203125" style="264" customWidth="1"/>
    <col min="1526" max="1526" width="9.44140625" style="264" bestFit="1" customWidth="1"/>
    <col min="1527" max="1527" width="25.6640625" style="264" bestFit="1" customWidth="1"/>
    <col min="1528" max="1528" width="21" style="264" customWidth="1"/>
    <col min="1529" max="1529" width="20.33203125" style="264" customWidth="1"/>
    <col min="1530" max="1773" width="10.33203125" style="264"/>
    <col min="1774" max="1774" width="3.6640625" style="264" customWidth="1"/>
    <col min="1775" max="1775" width="5.33203125" style="264" customWidth="1"/>
    <col min="1776" max="1776" width="9.44140625" style="264" bestFit="1" customWidth="1"/>
    <col min="1777" max="1777" width="25.6640625" style="264" bestFit="1" customWidth="1"/>
    <col min="1778" max="1779" width="21.6640625" style="264" customWidth="1"/>
    <col min="1780" max="1780" width="10.33203125" style="264" customWidth="1"/>
    <col min="1781" max="1781" width="5.33203125" style="264" customWidth="1"/>
    <col min="1782" max="1782" width="9.44140625" style="264" bestFit="1" customWidth="1"/>
    <col min="1783" max="1783" width="25.6640625" style="264" bestFit="1" customWidth="1"/>
    <col min="1784" max="1784" width="21" style="264" customWidth="1"/>
    <col min="1785" max="1785" width="20.33203125" style="264" customWidth="1"/>
    <col min="1786" max="2029" width="10.33203125" style="264"/>
    <col min="2030" max="2030" width="3.6640625" style="264" customWidth="1"/>
    <col min="2031" max="2031" width="5.33203125" style="264" customWidth="1"/>
    <col min="2032" max="2032" width="9.44140625" style="264" bestFit="1" customWidth="1"/>
    <col min="2033" max="2033" width="25.6640625" style="264" bestFit="1" customWidth="1"/>
    <col min="2034" max="2035" width="21.6640625" style="264" customWidth="1"/>
    <col min="2036" max="2036" width="10.33203125" style="264" customWidth="1"/>
    <col min="2037" max="2037" width="5.33203125" style="264" customWidth="1"/>
    <col min="2038" max="2038" width="9.44140625" style="264" bestFit="1" customWidth="1"/>
    <col min="2039" max="2039" width="25.6640625" style="264" bestFit="1" customWidth="1"/>
    <col min="2040" max="2040" width="21" style="264" customWidth="1"/>
    <col min="2041" max="2041" width="20.33203125" style="264" customWidth="1"/>
    <col min="2042" max="2285" width="10.33203125" style="264"/>
    <col min="2286" max="2286" width="3.6640625" style="264" customWidth="1"/>
    <col min="2287" max="2287" width="5.33203125" style="264" customWidth="1"/>
    <col min="2288" max="2288" width="9.44140625" style="264" bestFit="1" customWidth="1"/>
    <col min="2289" max="2289" width="25.6640625" style="264" bestFit="1" customWidth="1"/>
    <col min="2290" max="2291" width="21.6640625" style="264" customWidth="1"/>
    <col min="2292" max="2292" width="10.33203125" style="264" customWidth="1"/>
    <col min="2293" max="2293" width="5.33203125" style="264" customWidth="1"/>
    <col min="2294" max="2294" width="9.44140625" style="264" bestFit="1" customWidth="1"/>
    <col min="2295" max="2295" width="25.6640625" style="264" bestFit="1" customWidth="1"/>
    <col min="2296" max="2296" width="21" style="264" customWidth="1"/>
    <col min="2297" max="2297" width="20.33203125" style="264" customWidth="1"/>
    <col min="2298" max="2541" width="10.33203125" style="264"/>
    <col min="2542" max="2542" width="3.6640625" style="264" customWidth="1"/>
    <col min="2543" max="2543" width="5.33203125" style="264" customWidth="1"/>
    <col min="2544" max="2544" width="9.44140625" style="264" bestFit="1" customWidth="1"/>
    <col min="2545" max="2545" width="25.6640625" style="264" bestFit="1" customWidth="1"/>
    <col min="2546" max="2547" width="21.6640625" style="264" customWidth="1"/>
    <col min="2548" max="2548" width="10.33203125" style="264" customWidth="1"/>
    <col min="2549" max="2549" width="5.33203125" style="264" customWidth="1"/>
    <col min="2550" max="2550" width="9.44140625" style="264" bestFit="1" customWidth="1"/>
    <col min="2551" max="2551" width="25.6640625" style="264" bestFit="1" customWidth="1"/>
    <col min="2552" max="2552" width="21" style="264" customWidth="1"/>
    <col min="2553" max="2553" width="20.33203125" style="264" customWidth="1"/>
    <col min="2554" max="2797" width="10.33203125" style="264"/>
    <col min="2798" max="2798" width="3.6640625" style="264" customWidth="1"/>
    <col min="2799" max="2799" width="5.33203125" style="264" customWidth="1"/>
    <col min="2800" max="2800" width="9.44140625" style="264" bestFit="1" customWidth="1"/>
    <col min="2801" max="2801" width="25.6640625" style="264" bestFit="1" customWidth="1"/>
    <col min="2802" max="2803" width="21.6640625" style="264" customWidth="1"/>
    <col min="2804" max="2804" width="10.33203125" style="264" customWidth="1"/>
    <col min="2805" max="2805" width="5.33203125" style="264" customWidth="1"/>
    <col min="2806" max="2806" width="9.44140625" style="264" bestFit="1" customWidth="1"/>
    <col min="2807" max="2807" width="25.6640625" style="264" bestFit="1" customWidth="1"/>
    <col min="2808" max="2808" width="21" style="264" customWidth="1"/>
    <col min="2809" max="2809" width="20.33203125" style="264" customWidth="1"/>
    <col min="2810" max="3053" width="10.33203125" style="264"/>
    <col min="3054" max="3054" width="3.6640625" style="264" customWidth="1"/>
    <col min="3055" max="3055" width="5.33203125" style="264" customWidth="1"/>
    <col min="3056" max="3056" width="9.44140625" style="264" bestFit="1" customWidth="1"/>
    <col min="3057" max="3057" width="25.6640625" style="264" bestFit="1" customWidth="1"/>
    <col min="3058" max="3059" width="21.6640625" style="264" customWidth="1"/>
    <col min="3060" max="3060" width="10.33203125" style="264" customWidth="1"/>
    <col min="3061" max="3061" width="5.33203125" style="264" customWidth="1"/>
    <col min="3062" max="3062" width="9.44140625" style="264" bestFit="1" customWidth="1"/>
    <col min="3063" max="3063" width="25.6640625" style="264" bestFit="1" customWidth="1"/>
    <col min="3064" max="3064" width="21" style="264" customWidth="1"/>
    <col min="3065" max="3065" width="20.33203125" style="264" customWidth="1"/>
    <col min="3066" max="3309" width="10.33203125" style="264"/>
    <col min="3310" max="3310" width="3.6640625" style="264" customWidth="1"/>
    <col min="3311" max="3311" width="5.33203125" style="264" customWidth="1"/>
    <col min="3312" max="3312" width="9.44140625" style="264" bestFit="1" customWidth="1"/>
    <col min="3313" max="3313" width="25.6640625" style="264" bestFit="1" customWidth="1"/>
    <col min="3314" max="3315" width="21.6640625" style="264" customWidth="1"/>
    <col min="3316" max="3316" width="10.33203125" style="264" customWidth="1"/>
    <col min="3317" max="3317" width="5.33203125" style="264" customWidth="1"/>
    <col min="3318" max="3318" width="9.44140625" style="264" bestFit="1" customWidth="1"/>
    <col min="3319" max="3319" width="25.6640625" style="264" bestFit="1" customWidth="1"/>
    <col min="3320" max="3320" width="21" style="264" customWidth="1"/>
    <col min="3321" max="3321" width="20.33203125" style="264" customWidth="1"/>
    <col min="3322" max="3565" width="10.33203125" style="264"/>
    <col min="3566" max="3566" width="3.6640625" style="264" customWidth="1"/>
    <col min="3567" max="3567" width="5.33203125" style="264" customWidth="1"/>
    <col min="3568" max="3568" width="9.44140625" style="264" bestFit="1" customWidth="1"/>
    <col min="3569" max="3569" width="25.6640625" style="264" bestFit="1" customWidth="1"/>
    <col min="3570" max="3571" width="21.6640625" style="264" customWidth="1"/>
    <col min="3572" max="3572" width="10.33203125" style="264" customWidth="1"/>
    <col min="3573" max="3573" width="5.33203125" style="264" customWidth="1"/>
    <col min="3574" max="3574" width="9.44140625" style="264" bestFit="1" customWidth="1"/>
    <col min="3575" max="3575" width="25.6640625" style="264" bestFit="1" customWidth="1"/>
    <col min="3576" max="3576" width="21" style="264" customWidth="1"/>
    <col min="3577" max="3577" width="20.33203125" style="264" customWidth="1"/>
    <col min="3578" max="3821" width="10.33203125" style="264"/>
    <col min="3822" max="3822" width="3.6640625" style="264" customWidth="1"/>
    <col min="3823" max="3823" width="5.33203125" style="264" customWidth="1"/>
    <col min="3824" max="3824" width="9.44140625" style="264" bestFit="1" customWidth="1"/>
    <col min="3825" max="3825" width="25.6640625" style="264" bestFit="1" customWidth="1"/>
    <col min="3826" max="3827" width="21.6640625" style="264" customWidth="1"/>
    <col min="3828" max="3828" width="10.33203125" style="264" customWidth="1"/>
    <col min="3829" max="3829" width="5.33203125" style="264" customWidth="1"/>
    <col min="3830" max="3830" width="9.44140625" style="264" bestFit="1" customWidth="1"/>
    <col min="3831" max="3831" width="25.6640625" style="264" bestFit="1" customWidth="1"/>
    <col min="3832" max="3832" width="21" style="264" customWidth="1"/>
    <col min="3833" max="3833" width="20.33203125" style="264" customWidth="1"/>
    <col min="3834" max="4077" width="10.33203125" style="264"/>
    <col min="4078" max="4078" width="3.6640625" style="264" customWidth="1"/>
    <col min="4079" max="4079" width="5.33203125" style="264" customWidth="1"/>
    <col min="4080" max="4080" width="9.44140625" style="264" bestFit="1" customWidth="1"/>
    <col min="4081" max="4081" width="25.6640625" style="264" bestFit="1" customWidth="1"/>
    <col min="4082" max="4083" width="21.6640625" style="264" customWidth="1"/>
    <col min="4084" max="4084" width="10.33203125" style="264" customWidth="1"/>
    <col min="4085" max="4085" width="5.33203125" style="264" customWidth="1"/>
    <col min="4086" max="4086" width="9.44140625" style="264" bestFit="1" customWidth="1"/>
    <col min="4087" max="4087" width="25.6640625" style="264" bestFit="1" customWidth="1"/>
    <col min="4088" max="4088" width="21" style="264" customWidth="1"/>
    <col min="4089" max="4089" width="20.33203125" style="264" customWidth="1"/>
    <col min="4090" max="4333" width="10.33203125" style="264"/>
    <col min="4334" max="4334" width="3.6640625" style="264" customWidth="1"/>
    <col min="4335" max="4335" width="5.33203125" style="264" customWidth="1"/>
    <col min="4336" max="4336" width="9.44140625" style="264" bestFit="1" customWidth="1"/>
    <col min="4337" max="4337" width="25.6640625" style="264" bestFit="1" customWidth="1"/>
    <col min="4338" max="4339" width="21.6640625" style="264" customWidth="1"/>
    <col min="4340" max="4340" width="10.33203125" style="264" customWidth="1"/>
    <col min="4341" max="4341" width="5.33203125" style="264" customWidth="1"/>
    <col min="4342" max="4342" width="9.44140625" style="264" bestFit="1" customWidth="1"/>
    <col min="4343" max="4343" width="25.6640625" style="264" bestFit="1" customWidth="1"/>
    <col min="4344" max="4344" width="21" style="264" customWidth="1"/>
    <col min="4345" max="4345" width="20.33203125" style="264" customWidth="1"/>
    <col min="4346" max="4589" width="10.33203125" style="264"/>
    <col min="4590" max="4590" width="3.6640625" style="264" customWidth="1"/>
    <col min="4591" max="4591" width="5.33203125" style="264" customWidth="1"/>
    <col min="4592" max="4592" width="9.44140625" style="264" bestFit="1" customWidth="1"/>
    <col min="4593" max="4593" width="25.6640625" style="264" bestFit="1" customWidth="1"/>
    <col min="4594" max="4595" width="21.6640625" style="264" customWidth="1"/>
    <col min="4596" max="4596" width="10.33203125" style="264" customWidth="1"/>
    <col min="4597" max="4597" width="5.33203125" style="264" customWidth="1"/>
    <col min="4598" max="4598" width="9.44140625" style="264" bestFit="1" customWidth="1"/>
    <col min="4599" max="4599" width="25.6640625" style="264" bestFit="1" customWidth="1"/>
    <col min="4600" max="4600" width="21" style="264" customWidth="1"/>
    <col min="4601" max="4601" width="20.33203125" style="264" customWidth="1"/>
    <col min="4602" max="4845" width="10.33203125" style="264"/>
    <col min="4846" max="4846" width="3.6640625" style="264" customWidth="1"/>
    <col min="4847" max="4847" width="5.33203125" style="264" customWidth="1"/>
    <col min="4848" max="4848" width="9.44140625" style="264" bestFit="1" customWidth="1"/>
    <col min="4849" max="4849" width="25.6640625" style="264" bestFit="1" customWidth="1"/>
    <col min="4850" max="4851" width="21.6640625" style="264" customWidth="1"/>
    <col min="4852" max="4852" width="10.33203125" style="264" customWidth="1"/>
    <col min="4853" max="4853" width="5.33203125" style="264" customWidth="1"/>
    <col min="4854" max="4854" width="9.44140625" style="264" bestFit="1" customWidth="1"/>
    <col min="4855" max="4855" width="25.6640625" style="264" bestFit="1" customWidth="1"/>
    <col min="4856" max="4856" width="21" style="264" customWidth="1"/>
    <col min="4857" max="4857" width="20.33203125" style="264" customWidth="1"/>
    <col min="4858" max="5101" width="10.33203125" style="264"/>
    <col min="5102" max="5102" width="3.6640625" style="264" customWidth="1"/>
    <col min="5103" max="5103" width="5.33203125" style="264" customWidth="1"/>
    <col min="5104" max="5104" width="9.44140625" style="264" bestFit="1" customWidth="1"/>
    <col min="5105" max="5105" width="25.6640625" style="264" bestFit="1" customWidth="1"/>
    <col min="5106" max="5107" width="21.6640625" style="264" customWidth="1"/>
    <col min="5108" max="5108" width="10.33203125" style="264" customWidth="1"/>
    <col min="5109" max="5109" width="5.33203125" style="264" customWidth="1"/>
    <col min="5110" max="5110" width="9.44140625" style="264" bestFit="1" customWidth="1"/>
    <col min="5111" max="5111" width="25.6640625" style="264" bestFit="1" customWidth="1"/>
    <col min="5112" max="5112" width="21" style="264" customWidth="1"/>
    <col min="5113" max="5113" width="20.33203125" style="264" customWidth="1"/>
    <col min="5114" max="5357" width="10.33203125" style="264"/>
    <col min="5358" max="5358" width="3.6640625" style="264" customWidth="1"/>
    <col min="5359" max="5359" width="5.33203125" style="264" customWidth="1"/>
    <col min="5360" max="5360" width="9.44140625" style="264" bestFit="1" customWidth="1"/>
    <col min="5361" max="5361" width="25.6640625" style="264" bestFit="1" customWidth="1"/>
    <col min="5362" max="5363" width="21.6640625" style="264" customWidth="1"/>
    <col min="5364" max="5364" width="10.33203125" style="264" customWidth="1"/>
    <col min="5365" max="5365" width="5.33203125" style="264" customWidth="1"/>
    <col min="5366" max="5366" width="9.44140625" style="264" bestFit="1" customWidth="1"/>
    <col min="5367" max="5367" width="25.6640625" style="264" bestFit="1" customWidth="1"/>
    <col min="5368" max="5368" width="21" style="264" customWidth="1"/>
    <col min="5369" max="5369" width="20.33203125" style="264" customWidth="1"/>
    <col min="5370" max="5613" width="10.33203125" style="264"/>
    <col min="5614" max="5614" width="3.6640625" style="264" customWidth="1"/>
    <col min="5615" max="5615" width="5.33203125" style="264" customWidth="1"/>
    <col min="5616" max="5616" width="9.44140625" style="264" bestFit="1" customWidth="1"/>
    <col min="5617" max="5617" width="25.6640625" style="264" bestFit="1" customWidth="1"/>
    <col min="5618" max="5619" width="21.6640625" style="264" customWidth="1"/>
    <col min="5620" max="5620" width="10.33203125" style="264" customWidth="1"/>
    <col min="5621" max="5621" width="5.33203125" style="264" customWidth="1"/>
    <col min="5622" max="5622" width="9.44140625" style="264" bestFit="1" customWidth="1"/>
    <col min="5623" max="5623" width="25.6640625" style="264" bestFit="1" customWidth="1"/>
    <col min="5624" max="5624" width="21" style="264" customWidth="1"/>
    <col min="5625" max="5625" width="20.33203125" style="264" customWidth="1"/>
    <col min="5626" max="5869" width="10.33203125" style="264"/>
    <col min="5870" max="5870" width="3.6640625" style="264" customWidth="1"/>
    <col min="5871" max="5871" width="5.33203125" style="264" customWidth="1"/>
    <col min="5872" max="5872" width="9.44140625" style="264" bestFit="1" customWidth="1"/>
    <col min="5873" max="5873" width="25.6640625" style="264" bestFit="1" customWidth="1"/>
    <col min="5874" max="5875" width="21.6640625" style="264" customWidth="1"/>
    <col min="5876" max="5876" width="10.33203125" style="264" customWidth="1"/>
    <col min="5877" max="5877" width="5.33203125" style="264" customWidth="1"/>
    <col min="5878" max="5878" width="9.44140625" style="264" bestFit="1" customWidth="1"/>
    <col min="5879" max="5879" width="25.6640625" style="264" bestFit="1" customWidth="1"/>
    <col min="5880" max="5880" width="21" style="264" customWidth="1"/>
    <col min="5881" max="5881" width="20.33203125" style="264" customWidth="1"/>
    <col min="5882" max="6125" width="10.33203125" style="264"/>
    <col min="6126" max="6126" width="3.6640625" style="264" customWidth="1"/>
    <col min="6127" max="6127" width="5.33203125" style="264" customWidth="1"/>
    <col min="6128" max="6128" width="9.44140625" style="264" bestFit="1" customWidth="1"/>
    <col min="6129" max="6129" width="25.6640625" style="264" bestFit="1" customWidth="1"/>
    <col min="6130" max="6131" width="21.6640625" style="264" customWidth="1"/>
    <col min="6132" max="6132" width="10.33203125" style="264" customWidth="1"/>
    <col min="6133" max="6133" width="5.33203125" style="264" customWidth="1"/>
    <col min="6134" max="6134" width="9.44140625" style="264" bestFit="1" customWidth="1"/>
    <col min="6135" max="6135" width="25.6640625" style="264" bestFit="1" customWidth="1"/>
    <col min="6136" max="6136" width="21" style="264" customWidth="1"/>
    <col min="6137" max="6137" width="20.33203125" style="264" customWidth="1"/>
    <col min="6138" max="6381" width="10.33203125" style="264"/>
    <col min="6382" max="6382" width="3.6640625" style="264" customWidth="1"/>
    <col min="6383" max="6383" width="5.33203125" style="264" customWidth="1"/>
    <col min="6384" max="6384" width="9.44140625" style="264" bestFit="1" customWidth="1"/>
    <col min="6385" max="6385" width="25.6640625" style="264" bestFit="1" customWidth="1"/>
    <col min="6386" max="6387" width="21.6640625" style="264" customWidth="1"/>
    <col min="6388" max="6388" width="10.33203125" style="264" customWidth="1"/>
    <col min="6389" max="6389" width="5.33203125" style="264" customWidth="1"/>
    <col min="6390" max="6390" width="9.44140625" style="264" bestFit="1" customWidth="1"/>
    <col min="6391" max="6391" width="25.6640625" style="264" bestFit="1" customWidth="1"/>
    <col min="6392" max="6392" width="21" style="264" customWidth="1"/>
    <col min="6393" max="6393" width="20.33203125" style="264" customWidth="1"/>
    <col min="6394" max="6637" width="10.33203125" style="264"/>
    <col min="6638" max="6638" width="3.6640625" style="264" customWidth="1"/>
    <col min="6639" max="6639" width="5.33203125" style="264" customWidth="1"/>
    <col min="6640" max="6640" width="9.44140625" style="264" bestFit="1" customWidth="1"/>
    <col min="6641" max="6641" width="25.6640625" style="264" bestFit="1" customWidth="1"/>
    <col min="6642" max="6643" width="21.6640625" style="264" customWidth="1"/>
    <col min="6644" max="6644" width="10.33203125" style="264" customWidth="1"/>
    <col min="6645" max="6645" width="5.33203125" style="264" customWidth="1"/>
    <col min="6646" max="6646" width="9.44140625" style="264" bestFit="1" customWidth="1"/>
    <col min="6647" max="6647" width="25.6640625" style="264" bestFit="1" customWidth="1"/>
    <col min="6648" max="6648" width="21" style="264" customWidth="1"/>
    <col min="6649" max="6649" width="20.33203125" style="264" customWidth="1"/>
    <col min="6650" max="6893" width="10.33203125" style="264"/>
    <col min="6894" max="6894" width="3.6640625" style="264" customWidth="1"/>
    <col min="6895" max="6895" width="5.33203125" style="264" customWidth="1"/>
    <col min="6896" max="6896" width="9.44140625" style="264" bestFit="1" customWidth="1"/>
    <col min="6897" max="6897" width="25.6640625" style="264" bestFit="1" customWidth="1"/>
    <col min="6898" max="6899" width="21.6640625" style="264" customWidth="1"/>
    <col min="6900" max="6900" width="10.33203125" style="264" customWidth="1"/>
    <col min="6901" max="6901" width="5.33203125" style="264" customWidth="1"/>
    <col min="6902" max="6902" width="9.44140625" style="264" bestFit="1" customWidth="1"/>
    <col min="6903" max="6903" width="25.6640625" style="264" bestFit="1" customWidth="1"/>
    <col min="6904" max="6904" width="21" style="264" customWidth="1"/>
    <col min="6905" max="6905" width="20.33203125" style="264" customWidth="1"/>
    <col min="6906" max="7149" width="10.33203125" style="264"/>
    <col min="7150" max="7150" width="3.6640625" style="264" customWidth="1"/>
    <col min="7151" max="7151" width="5.33203125" style="264" customWidth="1"/>
    <col min="7152" max="7152" width="9.44140625" style="264" bestFit="1" customWidth="1"/>
    <col min="7153" max="7153" width="25.6640625" style="264" bestFit="1" customWidth="1"/>
    <col min="7154" max="7155" width="21.6640625" style="264" customWidth="1"/>
    <col min="7156" max="7156" width="10.33203125" style="264" customWidth="1"/>
    <col min="7157" max="7157" width="5.33203125" style="264" customWidth="1"/>
    <col min="7158" max="7158" width="9.44140625" style="264" bestFit="1" customWidth="1"/>
    <col min="7159" max="7159" width="25.6640625" style="264" bestFit="1" customWidth="1"/>
    <col min="7160" max="7160" width="21" style="264" customWidth="1"/>
    <col min="7161" max="7161" width="20.33203125" style="264" customWidth="1"/>
    <col min="7162" max="7405" width="10.33203125" style="264"/>
    <col min="7406" max="7406" width="3.6640625" style="264" customWidth="1"/>
    <col min="7407" max="7407" width="5.33203125" style="264" customWidth="1"/>
    <col min="7408" max="7408" width="9.44140625" style="264" bestFit="1" customWidth="1"/>
    <col min="7409" max="7409" width="25.6640625" style="264" bestFit="1" customWidth="1"/>
    <col min="7410" max="7411" width="21.6640625" style="264" customWidth="1"/>
    <col min="7412" max="7412" width="10.33203125" style="264" customWidth="1"/>
    <col min="7413" max="7413" width="5.33203125" style="264" customWidth="1"/>
    <col min="7414" max="7414" width="9.44140625" style="264" bestFit="1" customWidth="1"/>
    <col min="7415" max="7415" width="25.6640625" style="264" bestFit="1" customWidth="1"/>
    <col min="7416" max="7416" width="21" style="264" customWidth="1"/>
    <col min="7417" max="7417" width="20.33203125" style="264" customWidth="1"/>
    <col min="7418" max="7661" width="10.33203125" style="264"/>
    <col min="7662" max="7662" width="3.6640625" style="264" customWidth="1"/>
    <col min="7663" max="7663" width="5.33203125" style="264" customWidth="1"/>
    <col min="7664" max="7664" width="9.44140625" style="264" bestFit="1" customWidth="1"/>
    <col min="7665" max="7665" width="25.6640625" style="264" bestFit="1" customWidth="1"/>
    <col min="7666" max="7667" width="21.6640625" style="264" customWidth="1"/>
    <col min="7668" max="7668" width="10.33203125" style="264" customWidth="1"/>
    <col min="7669" max="7669" width="5.33203125" style="264" customWidth="1"/>
    <col min="7670" max="7670" width="9.44140625" style="264" bestFit="1" customWidth="1"/>
    <col min="7671" max="7671" width="25.6640625" style="264" bestFit="1" customWidth="1"/>
    <col min="7672" max="7672" width="21" style="264" customWidth="1"/>
    <col min="7673" max="7673" width="20.33203125" style="264" customWidth="1"/>
    <col min="7674" max="7917" width="10.33203125" style="264"/>
    <col min="7918" max="7918" width="3.6640625" style="264" customWidth="1"/>
    <col min="7919" max="7919" width="5.33203125" style="264" customWidth="1"/>
    <col min="7920" max="7920" width="9.44140625" style="264" bestFit="1" customWidth="1"/>
    <col min="7921" max="7921" width="25.6640625" style="264" bestFit="1" customWidth="1"/>
    <col min="7922" max="7923" width="21.6640625" style="264" customWidth="1"/>
    <col min="7924" max="7924" width="10.33203125" style="264" customWidth="1"/>
    <col min="7925" max="7925" width="5.33203125" style="264" customWidth="1"/>
    <col min="7926" max="7926" width="9.44140625" style="264" bestFit="1" customWidth="1"/>
    <col min="7927" max="7927" width="25.6640625" style="264" bestFit="1" customWidth="1"/>
    <col min="7928" max="7928" width="21" style="264" customWidth="1"/>
    <col min="7929" max="7929" width="20.33203125" style="264" customWidth="1"/>
    <col min="7930" max="8173" width="10.33203125" style="264"/>
    <col min="8174" max="8174" width="3.6640625" style="264" customWidth="1"/>
    <col min="8175" max="8175" width="5.33203125" style="264" customWidth="1"/>
    <col min="8176" max="8176" width="9.44140625" style="264" bestFit="1" customWidth="1"/>
    <col min="8177" max="8177" width="25.6640625" style="264" bestFit="1" customWidth="1"/>
    <col min="8178" max="8179" width="21.6640625" style="264" customWidth="1"/>
    <col min="8180" max="8180" width="10.33203125" style="264" customWidth="1"/>
    <col min="8181" max="8181" width="5.33203125" style="264" customWidth="1"/>
    <col min="8182" max="8182" width="9.44140625" style="264" bestFit="1" customWidth="1"/>
    <col min="8183" max="8183" width="25.6640625" style="264" bestFit="1" customWidth="1"/>
    <col min="8184" max="8184" width="21" style="264" customWidth="1"/>
    <col min="8185" max="8185" width="20.33203125" style="264" customWidth="1"/>
    <col min="8186" max="8429" width="10.33203125" style="264"/>
    <col min="8430" max="8430" width="3.6640625" style="264" customWidth="1"/>
    <col min="8431" max="8431" width="5.33203125" style="264" customWidth="1"/>
    <col min="8432" max="8432" width="9.44140625" style="264" bestFit="1" customWidth="1"/>
    <col min="8433" max="8433" width="25.6640625" style="264" bestFit="1" customWidth="1"/>
    <col min="8434" max="8435" width="21.6640625" style="264" customWidth="1"/>
    <col min="8436" max="8436" width="10.33203125" style="264" customWidth="1"/>
    <col min="8437" max="8437" width="5.33203125" style="264" customWidth="1"/>
    <col min="8438" max="8438" width="9.44140625" style="264" bestFit="1" customWidth="1"/>
    <col min="8439" max="8439" width="25.6640625" style="264" bestFit="1" customWidth="1"/>
    <col min="8440" max="8440" width="21" style="264" customWidth="1"/>
    <col min="8441" max="8441" width="20.33203125" style="264" customWidth="1"/>
    <col min="8442" max="8685" width="10.33203125" style="264"/>
    <col min="8686" max="8686" width="3.6640625" style="264" customWidth="1"/>
    <col min="8687" max="8687" width="5.33203125" style="264" customWidth="1"/>
    <col min="8688" max="8688" width="9.44140625" style="264" bestFit="1" customWidth="1"/>
    <col min="8689" max="8689" width="25.6640625" style="264" bestFit="1" customWidth="1"/>
    <col min="8690" max="8691" width="21.6640625" style="264" customWidth="1"/>
    <col min="8692" max="8692" width="10.33203125" style="264" customWidth="1"/>
    <col min="8693" max="8693" width="5.33203125" style="264" customWidth="1"/>
    <col min="8694" max="8694" width="9.44140625" style="264" bestFit="1" customWidth="1"/>
    <col min="8695" max="8695" width="25.6640625" style="264" bestFit="1" customWidth="1"/>
    <col min="8696" max="8696" width="21" style="264" customWidth="1"/>
    <col min="8697" max="8697" width="20.33203125" style="264" customWidth="1"/>
    <col min="8698" max="8941" width="10.33203125" style="264"/>
    <col min="8942" max="8942" width="3.6640625" style="264" customWidth="1"/>
    <col min="8943" max="8943" width="5.33203125" style="264" customWidth="1"/>
    <col min="8944" max="8944" width="9.44140625" style="264" bestFit="1" customWidth="1"/>
    <col min="8945" max="8945" width="25.6640625" style="264" bestFit="1" customWidth="1"/>
    <col min="8946" max="8947" width="21.6640625" style="264" customWidth="1"/>
    <col min="8948" max="8948" width="10.33203125" style="264" customWidth="1"/>
    <col min="8949" max="8949" width="5.33203125" style="264" customWidth="1"/>
    <col min="8950" max="8950" width="9.44140625" style="264" bestFit="1" customWidth="1"/>
    <col min="8951" max="8951" width="25.6640625" style="264" bestFit="1" customWidth="1"/>
    <col min="8952" max="8952" width="21" style="264" customWidth="1"/>
    <col min="8953" max="8953" width="20.33203125" style="264" customWidth="1"/>
    <col min="8954" max="9197" width="10.33203125" style="264"/>
    <col min="9198" max="9198" width="3.6640625" style="264" customWidth="1"/>
    <col min="9199" max="9199" width="5.33203125" style="264" customWidth="1"/>
    <col min="9200" max="9200" width="9.44140625" style="264" bestFit="1" customWidth="1"/>
    <col min="9201" max="9201" width="25.6640625" style="264" bestFit="1" customWidth="1"/>
    <col min="9202" max="9203" width="21.6640625" style="264" customWidth="1"/>
    <col min="9204" max="9204" width="10.33203125" style="264" customWidth="1"/>
    <col min="9205" max="9205" width="5.33203125" style="264" customWidth="1"/>
    <col min="9206" max="9206" width="9.44140625" style="264" bestFit="1" customWidth="1"/>
    <col min="9207" max="9207" width="25.6640625" style="264" bestFit="1" customWidth="1"/>
    <col min="9208" max="9208" width="21" style="264" customWidth="1"/>
    <col min="9209" max="9209" width="20.33203125" style="264" customWidth="1"/>
    <col min="9210" max="9453" width="10.33203125" style="264"/>
    <col min="9454" max="9454" width="3.6640625" style="264" customWidth="1"/>
    <col min="9455" max="9455" width="5.33203125" style="264" customWidth="1"/>
    <col min="9456" max="9456" width="9.44140625" style="264" bestFit="1" customWidth="1"/>
    <col min="9457" max="9457" width="25.6640625" style="264" bestFit="1" customWidth="1"/>
    <col min="9458" max="9459" width="21.6640625" style="264" customWidth="1"/>
    <col min="9460" max="9460" width="10.33203125" style="264" customWidth="1"/>
    <col min="9461" max="9461" width="5.33203125" style="264" customWidth="1"/>
    <col min="9462" max="9462" width="9.44140625" style="264" bestFit="1" customWidth="1"/>
    <col min="9463" max="9463" width="25.6640625" style="264" bestFit="1" customWidth="1"/>
    <col min="9464" max="9464" width="21" style="264" customWidth="1"/>
    <col min="9465" max="9465" width="20.33203125" style="264" customWidth="1"/>
    <col min="9466" max="9709" width="10.33203125" style="264"/>
    <col min="9710" max="9710" width="3.6640625" style="264" customWidth="1"/>
    <col min="9711" max="9711" width="5.33203125" style="264" customWidth="1"/>
    <col min="9712" max="9712" width="9.44140625" style="264" bestFit="1" customWidth="1"/>
    <col min="9713" max="9713" width="25.6640625" style="264" bestFit="1" customWidth="1"/>
    <col min="9714" max="9715" width="21.6640625" style="264" customWidth="1"/>
    <col min="9716" max="9716" width="10.33203125" style="264" customWidth="1"/>
    <col min="9717" max="9717" width="5.33203125" style="264" customWidth="1"/>
    <col min="9718" max="9718" width="9.44140625" style="264" bestFit="1" customWidth="1"/>
    <col min="9719" max="9719" width="25.6640625" style="264" bestFit="1" customWidth="1"/>
    <col min="9720" max="9720" width="21" style="264" customWidth="1"/>
    <col min="9721" max="9721" width="20.33203125" style="264" customWidth="1"/>
    <col min="9722" max="9965" width="10.33203125" style="264"/>
    <col min="9966" max="9966" width="3.6640625" style="264" customWidth="1"/>
    <col min="9967" max="9967" width="5.33203125" style="264" customWidth="1"/>
    <col min="9968" max="9968" width="9.44140625" style="264" bestFit="1" customWidth="1"/>
    <col min="9969" max="9969" width="25.6640625" style="264" bestFit="1" customWidth="1"/>
    <col min="9970" max="9971" width="21.6640625" style="264" customWidth="1"/>
    <col min="9972" max="9972" width="10.33203125" style="264" customWidth="1"/>
    <col min="9973" max="9973" width="5.33203125" style="264" customWidth="1"/>
    <col min="9974" max="9974" width="9.44140625" style="264" bestFit="1" customWidth="1"/>
    <col min="9975" max="9975" width="25.6640625" style="264" bestFit="1" customWidth="1"/>
    <col min="9976" max="9976" width="21" style="264" customWidth="1"/>
    <col min="9977" max="9977" width="20.33203125" style="264" customWidth="1"/>
    <col min="9978" max="10221" width="10.33203125" style="264"/>
    <col min="10222" max="10222" width="3.6640625" style="264" customWidth="1"/>
    <col min="10223" max="10223" width="5.33203125" style="264" customWidth="1"/>
    <col min="10224" max="10224" width="9.44140625" style="264" bestFit="1" customWidth="1"/>
    <col min="10225" max="10225" width="25.6640625" style="264" bestFit="1" customWidth="1"/>
    <col min="10226" max="10227" width="21.6640625" style="264" customWidth="1"/>
    <col min="10228" max="10228" width="10.33203125" style="264" customWidth="1"/>
    <col min="10229" max="10229" width="5.33203125" style="264" customWidth="1"/>
    <col min="10230" max="10230" width="9.44140625" style="264" bestFit="1" customWidth="1"/>
    <col min="10231" max="10231" width="25.6640625" style="264" bestFit="1" customWidth="1"/>
    <col min="10232" max="10232" width="21" style="264" customWidth="1"/>
    <col min="10233" max="10233" width="20.33203125" style="264" customWidth="1"/>
    <col min="10234" max="10477" width="10.33203125" style="264"/>
    <col min="10478" max="10478" width="3.6640625" style="264" customWidth="1"/>
    <col min="10479" max="10479" width="5.33203125" style="264" customWidth="1"/>
    <col min="10480" max="10480" width="9.44140625" style="264" bestFit="1" customWidth="1"/>
    <col min="10481" max="10481" width="25.6640625" style="264" bestFit="1" customWidth="1"/>
    <col min="10482" max="10483" width="21.6640625" style="264" customWidth="1"/>
    <col min="10484" max="10484" width="10.33203125" style="264" customWidth="1"/>
    <col min="10485" max="10485" width="5.33203125" style="264" customWidth="1"/>
    <col min="10486" max="10486" width="9.44140625" style="264" bestFit="1" customWidth="1"/>
    <col min="10487" max="10487" width="25.6640625" style="264" bestFit="1" customWidth="1"/>
    <col min="10488" max="10488" width="21" style="264" customWidth="1"/>
    <col min="10489" max="10489" width="20.33203125" style="264" customWidth="1"/>
    <col min="10490" max="10733" width="10.33203125" style="264"/>
    <col min="10734" max="10734" width="3.6640625" style="264" customWidth="1"/>
    <col min="10735" max="10735" width="5.33203125" style="264" customWidth="1"/>
    <col min="10736" max="10736" width="9.44140625" style="264" bestFit="1" customWidth="1"/>
    <col min="10737" max="10737" width="25.6640625" style="264" bestFit="1" customWidth="1"/>
    <col min="10738" max="10739" width="21.6640625" style="264" customWidth="1"/>
    <col min="10740" max="10740" width="10.33203125" style="264" customWidth="1"/>
    <col min="10741" max="10741" width="5.33203125" style="264" customWidth="1"/>
    <col min="10742" max="10742" width="9.44140625" style="264" bestFit="1" customWidth="1"/>
    <col min="10743" max="10743" width="25.6640625" style="264" bestFit="1" customWidth="1"/>
    <col min="10744" max="10744" width="21" style="264" customWidth="1"/>
    <col min="10745" max="10745" width="20.33203125" style="264" customWidth="1"/>
    <col min="10746" max="10989" width="10.33203125" style="264"/>
    <col min="10990" max="10990" width="3.6640625" style="264" customWidth="1"/>
    <col min="10991" max="10991" width="5.33203125" style="264" customWidth="1"/>
    <col min="10992" max="10992" width="9.44140625" style="264" bestFit="1" customWidth="1"/>
    <col min="10993" max="10993" width="25.6640625" style="264" bestFit="1" customWidth="1"/>
    <col min="10994" max="10995" width="21.6640625" style="264" customWidth="1"/>
    <col min="10996" max="10996" width="10.33203125" style="264" customWidth="1"/>
    <col min="10997" max="10997" width="5.33203125" style="264" customWidth="1"/>
    <col min="10998" max="10998" width="9.44140625" style="264" bestFit="1" customWidth="1"/>
    <col min="10999" max="10999" width="25.6640625" style="264" bestFit="1" customWidth="1"/>
    <col min="11000" max="11000" width="21" style="264" customWidth="1"/>
    <col min="11001" max="11001" width="20.33203125" style="264" customWidth="1"/>
    <col min="11002" max="11245" width="10.33203125" style="264"/>
    <col min="11246" max="11246" width="3.6640625" style="264" customWidth="1"/>
    <col min="11247" max="11247" width="5.33203125" style="264" customWidth="1"/>
    <col min="11248" max="11248" width="9.44140625" style="264" bestFit="1" customWidth="1"/>
    <col min="11249" max="11249" width="25.6640625" style="264" bestFit="1" customWidth="1"/>
    <col min="11250" max="11251" width="21.6640625" style="264" customWidth="1"/>
    <col min="11252" max="11252" width="10.33203125" style="264" customWidth="1"/>
    <col min="11253" max="11253" width="5.33203125" style="264" customWidth="1"/>
    <col min="11254" max="11254" width="9.44140625" style="264" bestFit="1" customWidth="1"/>
    <col min="11255" max="11255" width="25.6640625" style="264" bestFit="1" customWidth="1"/>
    <col min="11256" max="11256" width="21" style="264" customWidth="1"/>
    <col min="11257" max="11257" width="20.33203125" style="264" customWidth="1"/>
    <col min="11258" max="11501" width="10.33203125" style="264"/>
    <col min="11502" max="11502" width="3.6640625" style="264" customWidth="1"/>
    <col min="11503" max="11503" width="5.33203125" style="264" customWidth="1"/>
    <col min="11504" max="11504" width="9.44140625" style="264" bestFit="1" customWidth="1"/>
    <col min="11505" max="11505" width="25.6640625" style="264" bestFit="1" customWidth="1"/>
    <col min="11506" max="11507" width="21.6640625" style="264" customWidth="1"/>
    <col min="11508" max="11508" width="10.33203125" style="264" customWidth="1"/>
    <col min="11509" max="11509" width="5.33203125" style="264" customWidth="1"/>
    <col min="11510" max="11510" width="9.44140625" style="264" bestFit="1" customWidth="1"/>
    <col min="11511" max="11511" width="25.6640625" style="264" bestFit="1" customWidth="1"/>
    <col min="11512" max="11512" width="21" style="264" customWidth="1"/>
    <col min="11513" max="11513" width="20.33203125" style="264" customWidth="1"/>
    <col min="11514" max="11757" width="10.33203125" style="264"/>
    <col min="11758" max="11758" width="3.6640625" style="264" customWidth="1"/>
    <col min="11759" max="11759" width="5.33203125" style="264" customWidth="1"/>
    <col min="11760" max="11760" width="9.44140625" style="264" bestFit="1" customWidth="1"/>
    <col min="11761" max="11761" width="25.6640625" style="264" bestFit="1" customWidth="1"/>
    <col min="11762" max="11763" width="21.6640625" style="264" customWidth="1"/>
    <col min="11764" max="11764" width="10.33203125" style="264" customWidth="1"/>
    <col min="11765" max="11765" width="5.33203125" style="264" customWidth="1"/>
    <col min="11766" max="11766" width="9.44140625" style="264" bestFit="1" customWidth="1"/>
    <col min="11767" max="11767" width="25.6640625" style="264" bestFit="1" customWidth="1"/>
    <col min="11768" max="11768" width="21" style="264" customWidth="1"/>
    <col min="11769" max="11769" width="20.33203125" style="264" customWidth="1"/>
    <col min="11770" max="12013" width="10.33203125" style="264"/>
    <col min="12014" max="12014" width="3.6640625" style="264" customWidth="1"/>
    <col min="12015" max="12015" width="5.33203125" style="264" customWidth="1"/>
    <col min="12016" max="12016" width="9.44140625" style="264" bestFit="1" customWidth="1"/>
    <col min="12017" max="12017" width="25.6640625" style="264" bestFit="1" customWidth="1"/>
    <col min="12018" max="12019" width="21.6640625" style="264" customWidth="1"/>
    <col min="12020" max="12020" width="10.33203125" style="264" customWidth="1"/>
    <col min="12021" max="12021" width="5.33203125" style="264" customWidth="1"/>
    <col min="12022" max="12022" width="9.44140625" style="264" bestFit="1" customWidth="1"/>
    <col min="12023" max="12023" width="25.6640625" style="264" bestFit="1" customWidth="1"/>
    <col min="12024" max="12024" width="21" style="264" customWidth="1"/>
    <col min="12025" max="12025" width="20.33203125" style="264" customWidth="1"/>
    <col min="12026" max="12269" width="10.33203125" style="264"/>
    <col min="12270" max="12270" width="3.6640625" style="264" customWidth="1"/>
    <col min="12271" max="12271" width="5.33203125" style="264" customWidth="1"/>
    <col min="12272" max="12272" width="9.44140625" style="264" bestFit="1" customWidth="1"/>
    <col min="12273" max="12273" width="25.6640625" style="264" bestFit="1" customWidth="1"/>
    <col min="12274" max="12275" width="21.6640625" style="264" customWidth="1"/>
    <col min="12276" max="12276" width="10.33203125" style="264" customWidth="1"/>
    <col min="12277" max="12277" width="5.33203125" style="264" customWidth="1"/>
    <col min="12278" max="12278" width="9.44140625" style="264" bestFit="1" customWidth="1"/>
    <col min="12279" max="12279" width="25.6640625" style="264" bestFit="1" customWidth="1"/>
    <col min="12280" max="12280" width="21" style="264" customWidth="1"/>
    <col min="12281" max="12281" width="20.33203125" style="264" customWidth="1"/>
    <col min="12282" max="12525" width="10.33203125" style="264"/>
    <col min="12526" max="12526" width="3.6640625" style="264" customWidth="1"/>
    <col min="12527" max="12527" width="5.33203125" style="264" customWidth="1"/>
    <col min="12528" max="12528" width="9.44140625" style="264" bestFit="1" customWidth="1"/>
    <col min="12529" max="12529" width="25.6640625" style="264" bestFit="1" customWidth="1"/>
    <col min="12530" max="12531" width="21.6640625" style="264" customWidth="1"/>
    <col min="12532" max="12532" width="10.33203125" style="264" customWidth="1"/>
    <col min="12533" max="12533" width="5.33203125" style="264" customWidth="1"/>
    <col min="12534" max="12534" width="9.44140625" style="264" bestFit="1" customWidth="1"/>
    <col min="12535" max="12535" width="25.6640625" style="264" bestFit="1" customWidth="1"/>
    <col min="12536" max="12536" width="21" style="264" customWidth="1"/>
    <col min="12537" max="12537" width="20.33203125" style="264" customWidth="1"/>
    <col min="12538" max="12781" width="10.33203125" style="264"/>
    <col min="12782" max="12782" width="3.6640625" style="264" customWidth="1"/>
    <col min="12783" max="12783" width="5.33203125" style="264" customWidth="1"/>
    <col min="12784" max="12784" width="9.44140625" style="264" bestFit="1" customWidth="1"/>
    <col min="12785" max="12785" width="25.6640625" style="264" bestFit="1" customWidth="1"/>
    <col min="12786" max="12787" width="21.6640625" style="264" customWidth="1"/>
    <col min="12788" max="12788" width="10.33203125" style="264" customWidth="1"/>
    <col min="12789" max="12789" width="5.33203125" style="264" customWidth="1"/>
    <col min="12790" max="12790" width="9.44140625" style="264" bestFit="1" customWidth="1"/>
    <col min="12791" max="12791" width="25.6640625" style="264" bestFit="1" customWidth="1"/>
    <col min="12792" max="12792" width="21" style="264" customWidth="1"/>
    <col min="12793" max="12793" width="20.33203125" style="264" customWidth="1"/>
    <col min="12794" max="13037" width="10.33203125" style="264"/>
    <col min="13038" max="13038" width="3.6640625" style="264" customWidth="1"/>
    <col min="13039" max="13039" width="5.33203125" style="264" customWidth="1"/>
    <col min="13040" max="13040" width="9.44140625" style="264" bestFit="1" customWidth="1"/>
    <col min="13041" max="13041" width="25.6640625" style="264" bestFit="1" customWidth="1"/>
    <col min="13042" max="13043" width="21.6640625" style="264" customWidth="1"/>
    <col min="13044" max="13044" width="10.33203125" style="264" customWidth="1"/>
    <col min="13045" max="13045" width="5.33203125" style="264" customWidth="1"/>
    <col min="13046" max="13046" width="9.44140625" style="264" bestFit="1" customWidth="1"/>
    <col min="13047" max="13047" width="25.6640625" style="264" bestFit="1" customWidth="1"/>
    <col min="13048" max="13048" width="21" style="264" customWidth="1"/>
    <col min="13049" max="13049" width="20.33203125" style="264" customWidth="1"/>
    <col min="13050" max="13293" width="10.33203125" style="264"/>
    <col min="13294" max="13294" width="3.6640625" style="264" customWidth="1"/>
    <col min="13295" max="13295" width="5.33203125" style="264" customWidth="1"/>
    <col min="13296" max="13296" width="9.44140625" style="264" bestFit="1" customWidth="1"/>
    <col min="13297" max="13297" width="25.6640625" style="264" bestFit="1" customWidth="1"/>
    <col min="13298" max="13299" width="21.6640625" style="264" customWidth="1"/>
    <col min="13300" max="13300" width="10.33203125" style="264" customWidth="1"/>
    <col min="13301" max="13301" width="5.33203125" style="264" customWidth="1"/>
    <col min="13302" max="13302" width="9.44140625" style="264" bestFit="1" customWidth="1"/>
    <col min="13303" max="13303" width="25.6640625" style="264" bestFit="1" customWidth="1"/>
    <col min="13304" max="13304" width="21" style="264" customWidth="1"/>
    <col min="13305" max="13305" width="20.33203125" style="264" customWidth="1"/>
    <col min="13306" max="13549" width="10.33203125" style="264"/>
    <col min="13550" max="13550" width="3.6640625" style="264" customWidth="1"/>
    <col min="13551" max="13551" width="5.33203125" style="264" customWidth="1"/>
    <col min="13552" max="13552" width="9.44140625" style="264" bestFit="1" customWidth="1"/>
    <col min="13553" max="13553" width="25.6640625" style="264" bestFit="1" customWidth="1"/>
    <col min="13554" max="13555" width="21.6640625" style="264" customWidth="1"/>
    <col min="13556" max="13556" width="10.33203125" style="264" customWidth="1"/>
    <col min="13557" max="13557" width="5.33203125" style="264" customWidth="1"/>
    <col min="13558" max="13558" width="9.44140625" style="264" bestFit="1" customWidth="1"/>
    <col min="13559" max="13559" width="25.6640625" style="264" bestFit="1" customWidth="1"/>
    <col min="13560" max="13560" width="21" style="264" customWidth="1"/>
    <col min="13561" max="13561" width="20.33203125" style="264" customWidth="1"/>
    <col min="13562" max="13805" width="10.33203125" style="264"/>
    <col min="13806" max="13806" width="3.6640625" style="264" customWidth="1"/>
    <col min="13807" max="13807" width="5.33203125" style="264" customWidth="1"/>
    <col min="13808" max="13808" width="9.44140625" style="264" bestFit="1" customWidth="1"/>
    <col min="13809" max="13809" width="25.6640625" style="264" bestFit="1" customWidth="1"/>
    <col min="13810" max="13811" width="21.6640625" style="264" customWidth="1"/>
    <col min="13812" max="13812" width="10.33203125" style="264" customWidth="1"/>
    <col min="13813" max="13813" width="5.33203125" style="264" customWidth="1"/>
    <col min="13814" max="13814" width="9.44140625" style="264" bestFit="1" customWidth="1"/>
    <col min="13815" max="13815" width="25.6640625" style="264" bestFit="1" customWidth="1"/>
    <col min="13816" max="13816" width="21" style="264" customWidth="1"/>
    <col min="13817" max="13817" width="20.33203125" style="264" customWidth="1"/>
    <col min="13818" max="14061" width="10.33203125" style="264"/>
    <col min="14062" max="14062" width="3.6640625" style="264" customWidth="1"/>
    <col min="14063" max="14063" width="5.33203125" style="264" customWidth="1"/>
    <col min="14064" max="14064" width="9.44140625" style="264" bestFit="1" customWidth="1"/>
    <col min="14065" max="14065" width="25.6640625" style="264" bestFit="1" customWidth="1"/>
    <col min="14066" max="14067" width="21.6640625" style="264" customWidth="1"/>
    <col min="14068" max="14068" width="10.33203125" style="264" customWidth="1"/>
    <col min="14069" max="14069" width="5.33203125" style="264" customWidth="1"/>
    <col min="14070" max="14070" width="9.44140625" style="264" bestFit="1" customWidth="1"/>
    <col min="14071" max="14071" width="25.6640625" style="264" bestFit="1" customWidth="1"/>
    <col min="14072" max="14072" width="21" style="264" customWidth="1"/>
    <col min="14073" max="14073" width="20.33203125" style="264" customWidth="1"/>
    <col min="14074" max="14317" width="10.33203125" style="264"/>
    <col min="14318" max="14318" width="3.6640625" style="264" customWidth="1"/>
    <col min="14319" max="14319" width="5.33203125" style="264" customWidth="1"/>
    <col min="14320" max="14320" width="9.44140625" style="264" bestFit="1" customWidth="1"/>
    <col min="14321" max="14321" width="25.6640625" style="264" bestFit="1" customWidth="1"/>
    <col min="14322" max="14323" width="21.6640625" style="264" customWidth="1"/>
    <col min="14324" max="14324" width="10.33203125" style="264" customWidth="1"/>
    <col min="14325" max="14325" width="5.33203125" style="264" customWidth="1"/>
    <col min="14326" max="14326" width="9.44140625" style="264" bestFit="1" customWidth="1"/>
    <col min="14327" max="14327" width="25.6640625" style="264" bestFit="1" customWidth="1"/>
    <col min="14328" max="14328" width="21" style="264" customWidth="1"/>
    <col min="14329" max="14329" width="20.33203125" style="264" customWidth="1"/>
    <col min="14330" max="14573" width="10.33203125" style="264"/>
    <col min="14574" max="14574" width="3.6640625" style="264" customWidth="1"/>
    <col min="14575" max="14575" width="5.33203125" style="264" customWidth="1"/>
    <col min="14576" max="14576" width="9.44140625" style="264" bestFit="1" customWidth="1"/>
    <col min="14577" max="14577" width="25.6640625" style="264" bestFit="1" customWidth="1"/>
    <col min="14578" max="14579" width="21.6640625" style="264" customWidth="1"/>
    <col min="14580" max="14580" width="10.33203125" style="264" customWidth="1"/>
    <col min="14581" max="14581" width="5.33203125" style="264" customWidth="1"/>
    <col min="14582" max="14582" width="9.44140625" style="264" bestFit="1" customWidth="1"/>
    <col min="14583" max="14583" width="25.6640625" style="264" bestFit="1" customWidth="1"/>
    <col min="14584" max="14584" width="21" style="264" customWidth="1"/>
    <col min="14585" max="14585" width="20.33203125" style="264" customWidth="1"/>
    <col min="14586" max="14829" width="10.33203125" style="264"/>
    <col min="14830" max="14830" width="3.6640625" style="264" customWidth="1"/>
    <col min="14831" max="14831" width="5.33203125" style="264" customWidth="1"/>
    <col min="14832" max="14832" width="9.44140625" style="264" bestFit="1" customWidth="1"/>
    <col min="14833" max="14833" width="25.6640625" style="264" bestFit="1" customWidth="1"/>
    <col min="14834" max="14835" width="21.6640625" style="264" customWidth="1"/>
    <col min="14836" max="14836" width="10.33203125" style="264" customWidth="1"/>
    <col min="14837" max="14837" width="5.33203125" style="264" customWidth="1"/>
    <col min="14838" max="14838" width="9.44140625" style="264" bestFit="1" customWidth="1"/>
    <col min="14839" max="14839" width="25.6640625" style="264" bestFit="1" customWidth="1"/>
    <col min="14840" max="14840" width="21" style="264" customWidth="1"/>
    <col min="14841" max="14841" width="20.33203125" style="264" customWidth="1"/>
    <col min="14842" max="15085" width="10.33203125" style="264"/>
    <col min="15086" max="15086" width="3.6640625" style="264" customWidth="1"/>
    <col min="15087" max="15087" width="5.33203125" style="264" customWidth="1"/>
    <col min="15088" max="15088" width="9.44140625" style="264" bestFit="1" customWidth="1"/>
    <col min="15089" max="15089" width="25.6640625" style="264" bestFit="1" customWidth="1"/>
    <col min="15090" max="15091" width="21.6640625" style="264" customWidth="1"/>
    <col min="15092" max="15092" width="10.33203125" style="264" customWidth="1"/>
    <col min="15093" max="15093" width="5.33203125" style="264" customWidth="1"/>
    <col min="15094" max="15094" width="9.44140625" style="264" bestFit="1" customWidth="1"/>
    <col min="15095" max="15095" width="25.6640625" style="264" bestFit="1" customWidth="1"/>
    <col min="15096" max="15096" width="21" style="264" customWidth="1"/>
    <col min="15097" max="15097" width="20.33203125" style="264" customWidth="1"/>
    <col min="15098" max="15341" width="10.33203125" style="264"/>
    <col min="15342" max="15342" width="3.6640625" style="264" customWidth="1"/>
    <col min="15343" max="15343" width="5.33203125" style="264" customWidth="1"/>
    <col min="15344" max="15344" width="9.44140625" style="264" bestFit="1" customWidth="1"/>
    <col min="15345" max="15345" width="25.6640625" style="264" bestFit="1" customWidth="1"/>
    <col min="15346" max="15347" width="21.6640625" style="264" customWidth="1"/>
    <col min="15348" max="15348" width="10.33203125" style="264" customWidth="1"/>
    <col min="15349" max="15349" width="5.33203125" style="264" customWidth="1"/>
    <col min="15350" max="15350" width="9.44140625" style="264" bestFit="1" customWidth="1"/>
    <col min="15351" max="15351" width="25.6640625" style="264" bestFit="1" customWidth="1"/>
    <col min="15352" max="15352" width="21" style="264" customWidth="1"/>
    <col min="15353" max="15353" width="20.33203125" style="264" customWidth="1"/>
    <col min="15354" max="15597" width="10.33203125" style="264"/>
    <col min="15598" max="15598" width="3.6640625" style="264" customWidth="1"/>
    <col min="15599" max="15599" width="5.33203125" style="264" customWidth="1"/>
    <col min="15600" max="15600" width="9.44140625" style="264" bestFit="1" customWidth="1"/>
    <col min="15601" max="15601" width="25.6640625" style="264" bestFit="1" customWidth="1"/>
    <col min="15602" max="15603" width="21.6640625" style="264" customWidth="1"/>
    <col min="15604" max="15604" width="10.33203125" style="264" customWidth="1"/>
    <col min="15605" max="15605" width="5.33203125" style="264" customWidth="1"/>
    <col min="15606" max="15606" width="9.44140625" style="264" bestFit="1" customWidth="1"/>
    <col min="15607" max="15607" width="25.6640625" style="264" bestFit="1" customWidth="1"/>
    <col min="15608" max="15608" width="21" style="264" customWidth="1"/>
    <col min="15609" max="15609" width="20.33203125" style="264" customWidth="1"/>
    <col min="15610" max="15853" width="10.33203125" style="264"/>
    <col min="15854" max="15854" width="3.6640625" style="264" customWidth="1"/>
    <col min="15855" max="15855" width="5.33203125" style="264" customWidth="1"/>
    <col min="15856" max="15856" width="9.44140625" style="264" bestFit="1" customWidth="1"/>
    <col min="15857" max="15857" width="25.6640625" style="264" bestFit="1" customWidth="1"/>
    <col min="15858" max="15859" width="21.6640625" style="264" customWidth="1"/>
    <col min="15860" max="15860" width="10.33203125" style="264" customWidth="1"/>
    <col min="15861" max="15861" width="5.33203125" style="264" customWidth="1"/>
    <col min="15862" max="15862" width="9.44140625" style="264" bestFit="1" customWidth="1"/>
    <col min="15863" max="15863" width="25.6640625" style="264" bestFit="1" customWidth="1"/>
    <col min="15864" max="15864" width="21" style="264" customWidth="1"/>
    <col min="15865" max="15865" width="20.33203125" style="264" customWidth="1"/>
    <col min="15866" max="16109" width="10.33203125" style="264"/>
    <col min="16110" max="16110" width="3.6640625" style="264" customWidth="1"/>
    <col min="16111" max="16111" width="5.33203125" style="264" customWidth="1"/>
    <col min="16112" max="16112" width="9.44140625" style="264" bestFit="1" customWidth="1"/>
    <col min="16113" max="16113" width="25.6640625" style="264" bestFit="1" customWidth="1"/>
    <col min="16114" max="16115" width="21.6640625" style="264" customWidth="1"/>
    <col min="16116" max="16116" width="10.33203125" style="264" customWidth="1"/>
    <col min="16117" max="16117" width="5.33203125" style="264" customWidth="1"/>
    <col min="16118" max="16118" width="9.44140625" style="264" bestFit="1" customWidth="1"/>
    <col min="16119" max="16119" width="25.6640625" style="264" bestFit="1" customWidth="1"/>
    <col min="16120" max="16120" width="21" style="264" customWidth="1"/>
    <col min="16121" max="16121" width="20.33203125" style="264" customWidth="1"/>
    <col min="16122" max="16384" width="10.33203125" style="264"/>
  </cols>
  <sheetData>
    <row r="1" spans="2:6">
      <c r="B1" s="263"/>
      <c r="C1" s="263"/>
      <c r="D1" s="263"/>
      <c r="E1" s="263"/>
      <c r="F1" s="263"/>
    </row>
    <row r="2" spans="2:6" ht="18">
      <c r="B2" s="263"/>
      <c r="C2" s="265" t="s">
        <v>145</v>
      </c>
      <c r="D2" s="265"/>
      <c r="E2" s="265"/>
      <c r="F2" s="265"/>
    </row>
    <row r="3" spans="2:6" ht="18">
      <c r="B3" s="263"/>
      <c r="C3" s="266" t="s">
        <v>1003</v>
      </c>
      <c r="D3" s="266"/>
      <c r="E3" s="266"/>
      <c r="F3" s="266"/>
    </row>
    <row r="4" spans="2:6">
      <c r="B4" s="263"/>
      <c r="C4" s="449"/>
      <c r="D4" s="449"/>
      <c r="E4" s="263"/>
      <c r="F4" s="263"/>
    </row>
    <row r="5" spans="2:6">
      <c r="B5" s="263"/>
      <c r="C5" s="535" t="s">
        <v>121</v>
      </c>
      <c r="D5" s="535" t="s">
        <v>122</v>
      </c>
      <c r="E5" s="536" t="s">
        <v>324</v>
      </c>
      <c r="F5" s="536" t="s">
        <v>1058</v>
      </c>
    </row>
    <row r="6" spans="2:6">
      <c r="B6" s="263"/>
      <c r="C6" s="537">
        <v>570101</v>
      </c>
      <c r="D6" s="538" t="s">
        <v>325</v>
      </c>
      <c r="E6" s="539">
        <v>11613</v>
      </c>
      <c r="F6" s="539">
        <v>11763</v>
      </c>
    </row>
    <row r="7" spans="2:6">
      <c r="B7" s="263"/>
      <c r="C7" s="537">
        <v>410401</v>
      </c>
      <c r="D7" s="538" t="s">
        <v>326</v>
      </c>
      <c r="E7" s="539">
        <v>12021</v>
      </c>
      <c r="F7" s="539">
        <v>12171</v>
      </c>
    </row>
    <row r="8" spans="2:6">
      <c r="B8" s="263"/>
      <c r="C8" s="537">
        <v>80101</v>
      </c>
      <c r="D8" s="538" t="s">
        <v>327</v>
      </c>
      <c r="E8" s="539">
        <v>14150</v>
      </c>
      <c r="F8" s="539">
        <v>14300</v>
      </c>
    </row>
    <row r="9" spans="2:6">
      <c r="B9" s="263"/>
      <c r="C9" s="537">
        <v>142101</v>
      </c>
      <c r="D9" s="538" t="s">
        <v>328</v>
      </c>
      <c r="E9" s="539">
        <v>10484</v>
      </c>
      <c r="F9" s="539">
        <v>10634</v>
      </c>
    </row>
    <row r="10" spans="2:6">
      <c r="B10" s="263"/>
      <c r="C10" s="537">
        <v>10100</v>
      </c>
      <c r="D10" s="538" t="s">
        <v>329</v>
      </c>
      <c r="E10" s="539">
        <v>14422</v>
      </c>
      <c r="F10" s="539">
        <v>14572</v>
      </c>
    </row>
    <row r="11" spans="2:6">
      <c r="B11" s="263"/>
      <c r="C11" s="537">
        <v>450101</v>
      </c>
      <c r="D11" s="538" t="s">
        <v>330</v>
      </c>
      <c r="E11" s="539">
        <v>10930</v>
      </c>
      <c r="F11" s="539">
        <v>11080</v>
      </c>
    </row>
    <row r="12" spans="2:6">
      <c r="B12" s="263"/>
      <c r="C12" s="537">
        <v>140101</v>
      </c>
      <c r="D12" s="538" t="s">
        <v>331</v>
      </c>
      <c r="E12" s="539">
        <v>10212</v>
      </c>
      <c r="F12" s="539">
        <v>10362</v>
      </c>
    </row>
    <row r="13" spans="2:6">
      <c r="B13" s="263"/>
      <c r="C13" s="537">
        <v>180202</v>
      </c>
      <c r="D13" s="538" t="s">
        <v>332</v>
      </c>
      <c r="E13" s="539">
        <v>11685</v>
      </c>
      <c r="F13" s="539">
        <v>11835</v>
      </c>
    </row>
    <row r="14" spans="2:6">
      <c r="B14" s="263"/>
      <c r="C14" s="537">
        <v>220202</v>
      </c>
      <c r="D14" s="538" t="s">
        <v>333</v>
      </c>
      <c r="E14" s="539">
        <v>12450</v>
      </c>
      <c r="F14" s="539">
        <v>12600</v>
      </c>
    </row>
    <row r="15" spans="2:6">
      <c r="B15" s="263"/>
      <c r="C15" s="537">
        <v>20101</v>
      </c>
      <c r="D15" s="538" t="s">
        <v>334</v>
      </c>
      <c r="E15" s="539">
        <v>10978</v>
      </c>
      <c r="F15" s="539">
        <v>11128</v>
      </c>
    </row>
    <row r="16" spans="2:6">
      <c r="B16" s="263"/>
      <c r="C16" s="537">
        <v>40302</v>
      </c>
      <c r="D16" s="538" t="s">
        <v>335</v>
      </c>
      <c r="E16" s="539">
        <v>10712</v>
      </c>
      <c r="F16" s="539">
        <v>10862</v>
      </c>
    </row>
    <row r="17" spans="2:6">
      <c r="B17" s="263"/>
      <c r="C17" s="537">
        <v>460102</v>
      </c>
      <c r="D17" s="538" t="s">
        <v>336</v>
      </c>
      <c r="E17" s="539">
        <v>11813</v>
      </c>
      <c r="F17" s="539">
        <v>11963</v>
      </c>
    </row>
    <row r="18" spans="2:6">
      <c r="B18" s="263"/>
      <c r="C18" s="537">
        <v>580303</v>
      </c>
      <c r="D18" s="538" t="s">
        <v>337</v>
      </c>
      <c r="E18" s="539">
        <v>57998</v>
      </c>
      <c r="F18" s="539">
        <v>58148</v>
      </c>
    </row>
    <row r="19" spans="2:6">
      <c r="B19" s="263"/>
      <c r="C19" s="537">
        <v>140201</v>
      </c>
      <c r="D19" s="538" t="s">
        <v>338</v>
      </c>
      <c r="E19" s="539">
        <v>11071</v>
      </c>
      <c r="F19" s="539">
        <v>11221</v>
      </c>
    </row>
    <row r="20" spans="2:6">
      <c r="B20" s="263"/>
      <c r="C20" s="537">
        <v>580106</v>
      </c>
      <c r="D20" s="538" t="s">
        <v>339</v>
      </c>
      <c r="E20" s="539">
        <v>17777</v>
      </c>
      <c r="F20" s="539">
        <v>18277</v>
      </c>
    </row>
    <row r="21" spans="2:6">
      <c r="B21" s="263"/>
      <c r="C21" s="537">
        <v>270100</v>
      </c>
      <c r="D21" s="538" t="s">
        <v>340</v>
      </c>
      <c r="E21" s="539">
        <v>9793</v>
      </c>
      <c r="F21" s="539">
        <v>9943</v>
      </c>
    </row>
    <row r="22" spans="2:6">
      <c r="B22" s="263"/>
      <c r="C22" s="537">
        <v>120102</v>
      </c>
      <c r="D22" s="538" t="s">
        <v>341</v>
      </c>
      <c r="E22" s="539">
        <v>21457</v>
      </c>
      <c r="F22" s="539">
        <v>21607</v>
      </c>
    </row>
    <row r="23" spans="2:6">
      <c r="B23" s="263"/>
      <c r="C23" s="537">
        <v>20601</v>
      </c>
      <c r="D23" s="538" t="s">
        <v>342</v>
      </c>
      <c r="E23" s="539">
        <v>12703</v>
      </c>
      <c r="F23" s="539">
        <v>12853</v>
      </c>
    </row>
    <row r="24" spans="2:6">
      <c r="B24" s="263"/>
      <c r="C24" s="537">
        <v>660405</v>
      </c>
      <c r="D24" s="538" t="s">
        <v>343</v>
      </c>
      <c r="E24" s="539">
        <v>20821</v>
      </c>
      <c r="F24" s="539">
        <v>20971</v>
      </c>
    </row>
    <row r="25" spans="2:6">
      <c r="B25" s="263"/>
      <c r="C25" s="537">
        <v>640101</v>
      </c>
      <c r="D25" s="538" t="s">
        <v>344</v>
      </c>
      <c r="E25" s="539">
        <v>11752</v>
      </c>
      <c r="F25" s="539">
        <v>11902</v>
      </c>
    </row>
    <row r="26" spans="2:6">
      <c r="B26" s="263"/>
      <c r="C26" s="537">
        <v>571901</v>
      </c>
      <c r="D26" s="538" t="s">
        <v>345</v>
      </c>
      <c r="E26" s="539">
        <v>10030</v>
      </c>
      <c r="F26" s="539">
        <v>10180</v>
      </c>
    </row>
    <row r="27" spans="2:6">
      <c r="B27" s="263"/>
      <c r="C27" s="537">
        <v>131601</v>
      </c>
      <c r="D27" s="538" t="s">
        <v>346</v>
      </c>
      <c r="E27" s="539">
        <v>11819</v>
      </c>
      <c r="F27" s="539">
        <v>11969</v>
      </c>
    </row>
    <row r="28" spans="2:6">
      <c r="B28" s="263"/>
      <c r="C28" s="537">
        <v>670201</v>
      </c>
      <c r="D28" s="538" t="s">
        <v>347</v>
      </c>
      <c r="E28" s="539">
        <v>9902</v>
      </c>
      <c r="F28" s="539">
        <v>10052</v>
      </c>
    </row>
    <row r="29" spans="2:6">
      <c r="B29" s="263"/>
      <c r="C29" s="537">
        <v>50100</v>
      </c>
      <c r="D29" s="538" t="s">
        <v>348</v>
      </c>
      <c r="E29" s="539">
        <v>10845</v>
      </c>
      <c r="F29" s="539">
        <v>10995</v>
      </c>
    </row>
    <row r="30" spans="2:6">
      <c r="B30" s="263"/>
      <c r="C30" s="537">
        <v>90201</v>
      </c>
      <c r="D30" s="538" t="s">
        <v>349</v>
      </c>
      <c r="E30" s="539">
        <v>13535</v>
      </c>
      <c r="F30" s="539">
        <v>13685</v>
      </c>
    </row>
    <row r="31" spans="2:6">
      <c r="B31" s="263"/>
      <c r="C31" s="537">
        <v>491302</v>
      </c>
      <c r="D31" s="538" t="s">
        <v>350</v>
      </c>
      <c r="E31" s="539">
        <v>10386</v>
      </c>
      <c r="F31" s="539">
        <v>10536</v>
      </c>
    </row>
    <row r="32" spans="2:6">
      <c r="B32" s="263"/>
      <c r="C32" s="537">
        <v>570201</v>
      </c>
      <c r="D32" s="538" t="s">
        <v>351</v>
      </c>
      <c r="E32" s="539">
        <v>13553</v>
      </c>
      <c r="F32" s="539">
        <v>13703</v>
      </c>
    </row>
    <row r="33" spans="2:6">
      <c r="B33" s="263"/>
      <c r="C33" s="537">
        <v>240101</v>
      </c>
      <c r="D33" s="538" t="s">
        <v>352</v>
      </c>
      <c r="E33" s="539">
        <v>10815</v>
      </c>
      <c r="F33" s="539">
        <v>10965</v>
      </c>
    </row>
    <row r="34" spans="2:6">
      <c r="B34" s="263"/>
      <c r="C34" s="537">
        <v>580101</v>
      </c>
      <c r="D34" s="538" t="s">
        <v>353</v>
      </c>
      <c r="E34" s="539">
        <v>17278</v>
      </c>
      <c r="F34" s="539">
        <v>17428</v>
      </c>
    </row>
    <row r="35" spans="2:6">
      <c r="B35" s="263"/>
      <c r="C35" s="537">
        <v>80201</v>
      </c>
      <c r="D35" s="538" t="s">
        <v>354</v>
      </c>
      <c r="E35" s="539">
        <v>11784</v>
      </c>
      <c r="F35" s="539">
        <v>11934</v>
      </c>
    </row>
    <row r="36" spans="2:6">
      <c r="B36" s="263"/>
      <c r="C36" s="537">
        <v>280210</v>
      </c>
      <c r="D36" s="538" t="s">
        <v>355</v>
      </c>
      <c r="E36" s="539">
        <v>16008</v>
      </c>
      <c r="F36" s="539">
        <v>16158</v>
      </c>
    </row>
    <row r="37" spans="2:6">
      <c r="B37" s="263"/>
      <c r="C37" s="537">
        <v>420901</v>
      </c>
      <c r="D37" s="538" t="s">
        <v>356</v>
      </c>
      <c r="E37" s="539">
        <v>11072</v>
      </c>
      <c r="F37" s="539">
        <v>11222</v>
      </c>
    </row>
    <row r="38" spans="2:6">
      <c r="B38" s="263"/>
      <c r="C38" s="537">
        <v>521301</v>
      </c>
      <c r="D38" s="538" t="s">
        <v>357</v>
      </c>
      <c r="E38" s="539">
        <v>12147</v>
      </c>
      <c r="F38" s="539">
        <v>12297</v>
      </c>
    </row>
    <row r="39" spans="2:6">
      <c r="B39" s="263"/>
      <c r="C39" s="537">
        <v>401301</v>
      </c>
      <c r="D39" s="538" t="s">
        <v>358</v>
      </c>
      <c r="E39" s="539">
        <v>13245</v>
      </c>
      <c r="F39" s="539">
        <v>13395</v>
      </c>
    </row>
    <row r="40" spans="2:6">
      <c r="B40" s="263"/>
      <c r="C40" s="537">
        <v>180300</v>
      </c>
      <c r="D40" s="538" t="s">
        <v>359</v>
      </c>
      <c r="E40" s="539">
        <v>12643</v>
      </c>
      <c r="F40" s="539">
        <v>12793</v>
      </c>
    </row>
    <row r="41" spans="2:6">
      <c r="B41" s="263"/>
      <c r="C41" s="537">
        <v>570302</v>
      </c>
      <c r="D41" s="538" t="s">
        <v>360</v>
      </c>
      <c r="E41" s="539">
        <v>10130</v>
      </c>
      <c r="F41" s="539">
        <v>10280</v>
      </c>
    </row>
    <row r="42" spans="2:6">
      <c r="B42" s="263"/>
      <c r="C42" s="537">
        <v>580501</v>
      </c>
      <c r="D42" s="538" t="s">
        <v>361</v>
      </c>
      <c r="E42" s="539">
        <v>15707</v>
      </c>
      <c r="F42" s="539">
        <v>15857</v>
      </c>
    </row>
    <row r="43" spans="2:6">
      <c r="B43" s="263"/>
      <c r="C43" s="537">
        <v>580505</v>
      </c>
      <c r="D43" s="538" t="s">
        <v>362</v>
      </c>
      <c r="E43" s="539">
        <v>17916</v>
      </c>
      <c r="F43" s="539">
        <v>18066</v>
      </c>
    </row>
    <row r="44" spans="2:6">
      <c r="B44" s="263"/>
      <c r="C44" s="537">
        <v>130200</v>
      </c>
      <c r="D44" s="538" t="s">
        <v>363</v>
      </c>
      <c r="E44" s="539">
        <v>11443</v>
      </c>
      <c r="F44" s="539">
        <v>11593</v>
      </c>
    </row>
    <row r="45" spans="2:6">
      <c r="B45" s="263"/>
      <c r="C45" s="537">
        <v>231301</v>
      </c>
      <c r="D45" s="538" t="s">
        <v>364</v>
      </c>
      <c r="E45" s="539">
        <v>10223</v>
      </c>
      <c r="F45" s="539">
        <v>10373</v>
      </c>
    </row>
    <row r="46" spans="2:6">
      <c r="B46" s="263"/>
      <c r="C46" s="537">
        <v>660102</v>
      </c>
      <c r="D46" s="538" t="s">
        <v>365</v>
      </c>
      <c r="E46" s="539">
        <v>20906</v>
      </c>
      <c r="F46" s="539">
        <v>21056</v>
      </c>
    </row>
    <row r="47" spans="2:6">
      <c r="B47" s="263"/>
      <c r="C47" s="537">
        <v>90301</v>
      </c>
      <c r="D47" s="538" t="s">
        <v>366</v>
      </c>
      <c r="E47" s="539">
        <v>12058</v>
      </c>
      <c r="F47" s="539">
        <v>12208</v>
      </c>
    </row>
    <row r="48" spans="2:6">
      <c r="B48" s="263"/>
      <c r="C48" s="537">
        <v>20801</v>
      </c>
      <c r="D48" s="538" t="s">
        <v>367</v>
      </c>
      <c r="E48" s="539">
        <v>11969</v>
      </c>
      <c r="F48" s="539">
        <v>12119</v>
      </c>
    </row>
    <row r="49" spans="2:6">
      <c r="B49" s="263"/>
      <c r="C49" s="537">
        <v>220909</v>
      </c>
      <c r="D49" s="538" t="s">
        <v>368</v>
      </c>
      <c r="E49" s="539">
        <v>10380</v>
      </c>
      <c r="F49" s="539">
        <v>10530</v>
      </c>
    </row>
    <row r="50" spans="2:6">
      <c r="B50" s="263"/>
      <c r="C50" s="537">
        <v>280207</v>
      </c>
      <c r="D50" s="538" t="s">
        <v>369</v>
      </c>
      <c r="E50" s="539">
        <v>19988</v>
      </c>
      <c r="F50" s="539">
        <v>20138</v>
      </c>
    </row>
    <row r="51" spans="2:6">
      <c r="B51" s="263"/>
      <c r="C51" s="537">
        <v>280253</v>
      </c>
      <c r="D51" s="538" t="s">
        <v>370</v>
      </c>
      <c r="E51" s="539">
        <v>14114</v>
      </c>
      <c r="F51" s="539">
        <v>14264</v>
      </c>
    </row>
    <row r="52" spans="2:6">
      <c r="B52" s="263"/>
      <c r="C52" s="537">
        <v>61001</v>
      </c>
      <c r="D52" s="538" t="s">
        <v>371</v>
      </c>
      <c r="E52" s="539">
        <v>12160</v>
      </c>
      <c r="F52" s="539">
        <v>12310</v>
      </c>
    </row>
    <row r="53" spans="2:6">
      <c r="B53" s="263"/>
      <c r="C53" s="537">
        <v>490101</v>
      </c>
      <c r="D53" s="538" t="s">
        <v>372</v>
      </c>
      <c r="E53" s="539">
        <v>13240</v>
      </c>
      <c r="F53" s="539">
        <v>13390</v>
      </c>
    </row>
    <row r="54" spans="2:6">
      <c r="B54" s="263"/>
      <c r="C54" s="537">
        <v>10201</v>
      </c>
      <c r="D54" s="538" t="s">
        <v>373</v>
      </c>
      <c r="E54" s="539">
        <v>13721</v>
      </c>
      <c r="F54" s="539">
        <v>13871</v>
      </c>
    </row>
    <row r="55" spans="2:6">
      <c r="B55" s="263"/>
      <c r="C55" s="537">
        <v>10306</v>
      </c>
      <c r="D55" s="538" t="s">
        <v>374</v>
      </c>
      <c r="E55" s="539">
        <v>12863</v>
      </c>
      <c r="F55" s="539">
        <v>13013</v>
      </c>
    </row>
    <row r="56" spans="2:6">
      <c r="B56" s="263"/>
      <c r="C56" s="537">
        <v>280521</v>
      </c>
      <c r="D56" s="538" t="s">
        <v>375</v>
      </c>
      <c r="E56" s="539">
        <v>17700</v>
      </c>
      <c r="F56" s="539">
        <v>17850</v>
      </c>
    </row>
    <row r="57" spans="2:6">
      <c r="B57" s="263"/>
      <c r="C57" s="537">
        <v>30200</v>
      </c>
      <c r="D57" s="538" t="s">
        <v>376</v>
      </c>
      <c r="E57" s="539">
        <v>10570</v>
      </c>
      <c r="F57" s="539">
        <v>10720</v>
      </c>
    </row>
    <row r="58" spans="2:6">
      <c r="B58" s="263"/>
      <c r="C58" s="537">
        <v>661905</v>
      </c>
      <c r="D58" s="538" t="s">
        <v>377</v>
      </c>
      <c r="E58" s="539">
        <v>20668</v>
      </c>
      <c r="F58" s="539">
        <v>20818</v>
      </c>
    </row>
    <row r="59" spans="2:6">
      <c r="B59" s="263"/>
      <c r="C59" s="537">
        <v>22902</v>
      </c>
      <c r="D59" s="538" t="s">
        <v>378</v>
      </c>
      <c r="E59" s="539">
        <v>11235</v>
      </c>
      <c r="F59" s="539">
        <v>11385</v>
      </c>
    </row>
    <row r="60" spans="2:6">
      <c r="B60" s="263"/>
      <c r="C60" s="537">
        <v>630101</v>
      </c>
      <c r="D60" s="538" t="s">
        <v>379</v>
      </c>
      <c r="E60" s="539">
        <v>20885</v>
      </c>
      <c r="F60" s="539">
        <v>21035</v>
      </c>
    </row>
    <row r="61" spans="2:6">
      <c r="B61" s="263"/>
      <c r="C61" s="537">
        <v>570401</v>
      </c>
      <c r="D61" s="538" t="s">
        <v>380</v>
      </c>
      <c r="E61" s="539">
        <v>13616</v>
      </c>
      <c r="F61" s="539">
        <v>13766</v>
      </c>
    </row>
    <row r="62" spans="2:6">
      <c r="B62" s="263"/>
      <c r="C62" s="537">
        <v>510101</v>
      </c>
      <c r="D62" s="538" t="s">
        <v>381</v>
      </c>
      <c r="E62" s="539">
        <v>10522</v>
      </c>
      <c r="F62" s="539">
        <v>10672</v>
      </c>
    </row>
    <row r="63" spans="2:6">
      <c r="B63" s="263"/>
      <c r="C63" s="537">
        <v>580512</v>
      </c>
      <c r="D63" s="538" t="s">
        <v>382</v>
      </c>
      <c r="E63" s="539">
        <v>13833</v>
      </c>
      <c r="F63" s="539">
        <v>13983</v>
      </c>
    </row>
    <row r="64" spans="2:6">
      <c r="B64" s="263"/>
      <c r="C64" s="537">
        <v>480601</v>
      </c>
      <c r="D64" s="538" t="s">
        <v>383</v>
      </c>
      <c r="E64" s="539">
        <v>17158</v>
      </c>
      <c r="F64" s="539">
        <v>17308</v>
      </c>
    </row>
    <row r="65" spans="2:6">
      <c r="B65" s="263"/>
      <c r="C65" s="537">
        <v>661402</v>
      </c>
      <c r="D65" s="538" t="s">
        <v>384</v>
      </c>
      <c r="E65" s="539">
        <v>23211</v>
      </c>
      <c r="F65" s="539">
        <v>23361</v>
      </c>
    </row>
    <row r="66" spans="2:6">
      <c r="B66" s="263"/>
      <c r="C66" s="537">
        <v>580909</v>
      </c>
      <c r="D66" s="538" t="s">
        <v>385</v>
      </c>
      <c r="E66" s="539">
        <v>53545</v>
      </c>
      <c r="F66" s="539">
        <v>53545</v>
      </c>
    </row>
    <row r="67" spans="2:6">
      <c r="B67" s="263"/>
      <c r="C67" s="537">
        <v>260101</v>
      </c>
      <c r="D67" s="538" t="s">
        <v>386</v>
      </c>
      <c r="E67" s="539">
        <v>12798</v>
      </c>
      <c r="F67" s="539">
        <v>12948</v>
      </c>
    </row>
    <row r="68" spans="2:6">
      <c r="B68" s="263"/>
      <c r="C68" s="537">
        <v>171102</v>
      </c>
      <c r="D68" s="538" t="s">
        <v>387</v>
      </c>
      <c r="E68" s="539">
        <v>8986</v>
      </c>
      <c r="F68" s="539">
        <v>9136</v>
      </c>
    </row>
    <row r="69" spans="2:6">
      <c r="B69" s="263"/>
      <c r="C69" s="537">
        <v>261801</v>
      </c>
      <c r="D69" s="538" t="s">
        <v>388</v>
      </c>
      <c r="E69" s="539">
        <v>11095</v>
      </c>
      <c r="F69" s="539">
        <v>11245</v>
      </c>
    </row>
    <row r="70" spans="2:6">
      <c r="B70" s="263"/>
      <c r="C70" s="537">
        <v>62301</v>
      </c>
      <c r="D70" s="538" t="s">
        <v>389</v>
      </c>
      <c r="E70" s="539">
        <v>12787</v>
      </c>
      <c r="F70" s="539">
        <v>12937</v>
      </c>
    </row>
    <row r="71" spans="2:6">
      <c r="B71" s="263"/>
      <c r="C71" s="537">
        <v>660303</v>
      </c>
      <c r="D71" s="538" t="s">
        <v>390</v>
      </c>
      <c r="E71" s="539">
        <v>22106</v>
      </c>
      <c r="F71" s="539">
        <v>22106</v>
      </c>
    </row>
    <row r="72" spans="2:6">
      <c r="B72" s="263"/>
      <c r="C72" s="537">
        <v>250109</v>
      </c>
      <c r="D72" s="538" t="s">
        <v>391</v>
      </c>
      <c r="E72" s="539">
        <v>11521</v>
      </c>
      <c r="F72" s="539">
        <v>11671</v>
      </c>
    </row>
    <row r="73" spans="2:6">
      <c r="B73" s="263"/>
      <c r="C73" s="537">
        <v>580203</v>
      </c>
      <c r="D73" s="538" t="s">
        <v>392</v>
      </c>
      <c r="E73" s="539">
        <v>13848</v>
      </c>
      <c r="F73" s="539">
        <v>13998</v>
      </c>
    </row>
    <row r="74" spans="2:6">
      <c r="B74" s="263"/>
      <c r="C74" s="537">
        <v>490202</v>
      </c>
      <c r="D74" s="538" t="s">
        <v>393</v>
      </c>
      <c r="E74" s="539">
        <v>10851</v>
      </c>
      <c r="F74" s="539">
        <v>11001</v>
      </c>
    </row>
    <row r="75" spans="2:6">
      <c r="B75" s="263"/>
      <c r="C75" s="537">
        <v>161601</v>
      </c>
      <c r="D75" s="538" t="s">
        <v>394</v>
      </c>
      <c r="E75" s="539">
        <v>11409</v>
      </c>
      <c r="F75" s="539">
        <v>11909</v>
      </c>
    </row>
    <row r="76" spans="2:6">
      <c r="B76" s="263"/>
      <c r="C76" s="537">
        <v>140600</v>
      </c>
      <c r="D76" s="538" t="s">
        <v>395</v>
      </c>
      <c r="E76" s="539">
        <v>12355</v>
      </c>
      <c r="F76" s="539">
        <v>12505</v>
      </c>
    </row>
    <row r="77" spans="2:6">
      <c r="B77" s="263"/>
      <c r="C77" s="537">
        <v>520101</v>
      </c>
      <c r="D77" s="538" t="s">
        <v>396</v>
      </c>
      <c r="E77" s="539">
        <v>10518</v>
      </c>
      <c r="F77" s="539">
        <v>10668</v>
      </c>
    </row>
    <row r="78" spans="2:6">
      <c r="B78" s="263"/>
      <c r="C78" s="537">
        <v>661201</v>
      </c>
      <c r="D78" s="538" t="s">
        <v>397</v>
      </c>
      <c r="E78" s="539">
        <v>20404</v>
      </c>
      <c r="F78" s="539">
        <v>20554</v>
      </c>
    </row>
    <row r="79" spans="2:6">
      <c r="B79" s="263"/>
      <c r="C79" s="537">
        <v>180701</v>
      </c>
      <c r="D79" s="538" t="s">
        <v>398</v>
      </c>
      <c r="E79" s="539">
        <v>11697</v>
      </c>
      <c r="F79" s="539">
        <v>11847</v>
      </c>
    </row>
    <row r="80" spans="2:6">
      <c r="B80" s="263"/>
      <c r="C80" s="537">
        <v>190301</v>
      </c>
      <c r="D80" s="538" t="s">
        <v>399</v>
      </c>
      <c r="E80" s="539">
        <v>10695</v>
      </c>
      <c r="F80" s="539">
        <v>10845</v>
      </c>
    </row>
    <row r="81" spans="2:6">
      <c r="B81" s="263"/>
      <c r="C81" s="537">
        <v>240201</v>
      </c>
      <c r="D81" s="538" t="s">
        <v>400</v>
      </c>
      <c r="E81" s="539">
        <v>10568</v>
      </c>
      <c r="F81" s="539">
        <v>10718</v>
      </c>
    </row>
    <row r="82" spans="2:6">
      <c r="B82" s="263"/>
      <c r="C82" s="537">
        <v>641610</v>
      </c>
      <c r="D82" s="538" t="s">
        <v>401</v>
      </c>
      <c r="E82" s="539">
        <v>12700</v>
      </c>
      <c r="F82" s="539">
        <v>12850</v>
      </c>
    </row>
    <row r="83" spans="2:6">
      <c r="B83" s="263"/>
      <c r="C83" s="537">
        <v>410601</v>
      </c>
      <c r="D83" s="538" t="s">
        <v>402</v>
      </c>
      <c r="E83" s="539">
        <v>11005</v>
      </c>
      <c r="F83" s="539">
        <v>11155</v>
      </c>
    </row>
    <row r="84" spans="2:6">
      <c r="B84" s="263"/>
      <c r="C84" s="537">
        <v>570603</v>
      </c>
      <c r="D84" s="538" t="s">
        <v>403</v>
      </c>
      <c r="E84" s="539">
        <v>10881</v>
      </c>
      <c r="F84" s="539">
        <v>11031</v>
      </c>
    </row>
    <row r="85" spans="2:6">
      <c r="B85" s="263"/>
      <c r="C85" s="537">
        <v>270301</v>
      </c>
      <c r="D85" s="538" t="s">
        <v>404</v>
      </c>
      <c r="E85" s="539">
        <v>11195</v>
      </c>
      <c r="F85" s="539">
        <v>11345</v>
      </c>
    </row>
    <row r="86" spans="2:6">
      <c r="B86" s="263"/>
      <c r="C86" s="537">
        <v>430300</v>
      </c>
      <c r="D86" s="538" t="s">
        <v>405</v>
      </c>
      <c r="E86" s="539">
        <v>11178</v>
      </c>
      <c r="F86" s="539">
        <v>11328</v>
      </c>
    </row>
    <row r="87" spans="2:6">
      <c r="B87" s="263"/>
      <c r="C87" s="537">
        <v>21102</v>
      </c>
      <c r="D87" s="538" t="s">
        <v>406</v>
      </c>
      <c r="E87" s="539">
        <v>12679</v>
      </c>
      <c r="F87" s="539">
        <v>12829</v>
      </c>
    </row>
    <row r="88" spans="2:6">
      <c r="B88" s="263"/>
      <c r="C88" s="537">
        <v>250901</v>
      </c>
      <c r="D88" s="538" t="s">
        <v>407</v>
      </c>
      <c r="E88" s="539">
        <v>10187</v>
      </c>
      <c r="F88" s="539">
        <v>10337</v>
      </c>
    </row>
    <row r="89" spans="2:6">
      <c r="B89" s="263"/>
      <c r="C89" s="537">
        <v>600301</v>
      </c>
      <c r="D89" s="538" t="s">
        <v>408</v>
      </c>
      <c r="E89" s="539">
        <v>11637</v>
      </c>
      <c r="F89" s="539">
        <v>11787</v>
      </c>
    </row>
    <row r="90" spans="2:6">
      <c r="B90" s="263"/>
      <c r="C90" s="537">
        <v>571502</v>
      </c>
      <c r="D90" s="538" t="s">
        <v>409</v>
      </c>
      <c r="E90" s="539">
        <v>14147</v>
      </c>
      <c r="F90" s="539">
        <v>14297</v>
      </c>
    </row>
    <row r="91" spans="2:6">
      <c r="B91" s="263"/>
      <c r="C91" s="537">
        <v>510201</v>
      </c>
      <c r="D91" s="538" t="s">
        <v>410</v>
      </c>
      <c r="E91" s="539">
        <v>11602</v>
      </c>
      <c r="F91" s="539">
        <v>11752</v>
      </c>
    </row>
    <row r="92" spans="2:6">
      <c r="B92" s="263"/>
      <c r="C92" s="537">
        <v>280411</v>
      </c>
      <c r="D92" s="538" t="s">
        <v>411</v>
      </c>
      <c r="E92" s="539">
        <v>20537</v>
      </c>
      <c r="F92" s="539">
        <v>20687</v>
      </c>
    </row>
    <row r="93" spans="2:6">
      <c r="B93" s="263"/>
      <c r="C93" s="537">
        <v>480102</v>
      </c>
      <c r="D93" s="538" t="s">
        <v>412</v>
      </c>
      <c r="E93" s="539">
        <v>15759</v>
      </c>
      <c r="F93" s="539">
        <v>15909</v>
      </c>
    </row>
    <row r="94" spans="2:6">
      <c r="B94" s="263"/>
      <c r="C94" s="537">
        <v>222201</v>
      </c>
      <c r="D94" s="538" t="s">
        <v>413</v>
      </c>
      <c r="E94" s="539">
        <v>8822</v>
      </c>
      <c r="F94" s="539">
        <v>8472</v>
      </c>
    </row>
    <row r="95" spans="2:6">
      <c r="B95" s="263"/>
      <c r="C95" s="537">
        <v>60401</v>
      </c>
      <c r="D95" s="538" t="s">
        <v>414</v>
      </c>
      <c r="E95" s="539">
        <v>11709</v>
      </c>
      <c r="F95" s="539">
        <v>11859</v>
      </c>
    </row>
    <row r="96" spans="2:6">
      <c r="B96" s="263"/>
      <c r="C96" s="537">
        <v>50401</v>
      </c>
      <c r="D96" s="538" t="s">
        <v>415</v>
      </c>
      <c r="E96" s="539">
        <v>11003</v>
      </c>
      <c r="F96" s="539">
        <v>11153</v>
      </c>
    </row>
    <row r="97" spans="2:6">
      <c r="B97" s="263"/>
      <c r="C97" s="537">
        <v>190401</v>
      </c>
      <c r="D97" s="538" t="s">
        <v>416</v>
      </c>
      <c r="E97" s="539">
        <v>14480</v>
      </c>
      <c r="F97" s="539">
        <v>14630</v>
      </c>
    </row>
    <row r="98" spans="2:6">
      <c r="B98" s="263"/>
      <c r="C98" s="537">
        <v>42302</v>
      </c>
      <c r="D98" s="538" t="s">
        <v>417</v>
      </c>
      <c r="E98" s="539">
        <v>11718</v>
      </c>
      <c r="F98" s="539">
        <v>11868</v>
      </c>
    </row>
    <row r="99" spans="2:6">
      <c r="B99" s="263"/>
      <c r="C99" s="537">
        <v>250201</v>
      </c>
      <c r="D99" s="538" t="s">
        <v>418</v>
      </c>
      <c r="E99" s="539">
        <v>10963</v>
      </c>
      <c r="F99" s="539">
        <v>11113</v>
      </c>
    </row>
    <row r="100" spans="2:6">
      <c r="B100" s="263"/>
      <c r="C100" s="537">
        <v>580233</v>
      </c>
      <c r="D100" s="538" t="s">
        <v>419</v>
      </c>
      <c r="E100" s="539">
        <v>15197</v>
      </c>
      <c r="F100" s="539">
        <v>15347</v>
      </c>
    </row>
    <row r="101" spans="2:6">
      <c r="B101" s="263"/>
      <c r="C101" s="537">
        <v>580513</v>
      </c>
      <c r="D101" s="538" t="s">
        <v>420</v>
      </c>
      <c r="E101" s="539">
        <v>19964</v>
      </c>
      <c r="F101" s="539">
        <v>20114</v>
      </c>
    </row>
    <row r="102" spans="2:6">
      <c r="B102" s="263"/>
      <c r="C102" s="537">
        <v>460801</v>
      </c>
      <c r="D102" s="538" t="s">
        <v>421</v>
      </c>
      <c r="E102" s="539">
        <v>9921</v>
      </c>
      <c r="F102" s="539">
        <v>10071</v>
      </c>
    </row>
    <row r="103" spans="2:6">
      <c r="B103" s="263"/>
      <c r="C103" s="537">
        <v>212101</v>
      </c>
      <c r="D103" s="538" t="s">
        <v>146</v>
      </c>
      <c r="E103" s="539">
        <v>9603</v>
      </c>
      <c r="F103" s="539">
        <v>9753</v>
      </c>
    </row>
    <row r="104" spans="2:6">
      <c r="B104" s="263"/>
      <c r="C104" s="537">
        <v>661004</v>
      </c>
      <c r="D104" s="538" t="s">
        <v>422</v>
      </c>
      <c r="E104" s="539">
        <v>19391</v>
      </c>
      <c r="F104" s="539">
        <v>19541</v>
      </c>
    </row>
    <row r="105" spans="2:6">
      <c r="B105" s="263"/>
      <c r="C105" s="537">
        <v>120401</v>
      </c>
      <c r="D105" s="538" t="s">
        <v>423</v>
      </c>
      <c r="E105" s="539">
        <v>11257</v>
      </c>
      <c r="F105" s="539">
        <v>11407</v>
      </c>
    </row>
    <row r="106" spans="2:6">
      <c r="B106" s="263"/>
      <c r="C106" s="537">
        <v>160801</v>
      </c>
      <c r="D106" s="538" t="s">
        <v>424</v>
      </c>
      <c r="E106" s="539">
        <v>11229</v>
      </c>
      <c r="F106" s="539">
        <v>11379</v>
      </c>
    </row>
    <row r="107" spans="2:6">
      <c r="B107" s="263"/>
      <c r="C107" s="537">
        <v>101001</v>
      </c>
      <c r="D107" s="538" t="s">
        <v>425</v>
      </c>
      <c r="E107" s="539">
        <v>13327</v>
      </c>
      <c r="F107" s="539">
        <v>13477</v>
      </c>
    </row>
    <row r="108" spans="2:6">
      <c r="B108" s="263"/>
      <c r="C108" s="537">
        <v>60503</v>
      </c>
      <c r="D108" s="538" t="s">
        <v>426</v>
      </c>
      <c r="E108" s="539">
        <v>14807</v>
      </c>
      <c r="F108" s="539">
        <v>14957</v>
      </c>
    </row>
    <row r="109" spans="2:6">
      <c r="B109" s="263"/>
      <c r="C109" s="537">
        <v>90601</v>
      </c>
      <c r="D109" s="538" t="s">
        <v>427</v>
      </c>
      <c r="E109" s="539">
        <v>12066</v>
      </c>
      <c r="F109" s="539">
        <v>12216</v>
      </c>
    </row>
    <row r="110" spans="2:6">
      <c r="B110" s="263"/>
      <c r="C110" s="537">
        <v>140701</v>
      </c>
      <c r="D110" s="538" t="s">
        <v>428</v>
      </c>
      <c r="E110" s="539">
        <v>10585</v>
      </c>
      <c r="F110" s="539">
        <v>10735</v>
      </c>
    </row>
    <row r="111" spans="2:6">
      <c r="B111" s="263"/>
      <c r="C111" s="537">
        <v>140702</v>
      </c>
      <c r="D111" s="538" t="s">
        <v>429</v>
      </c>
      <c r="E111" s="539">
        <v>10783</v>
      </c>
      <c r="F111" s="539">
        <v>10933</v>
      </c>
    </row>
    <row r="112" spans="2:6">
      <c r="B112" s="263"/>
      <c r="C112" s="537">
        <v>140709</v>
      </c>
      <c r="D112" s="538" t="s">
        <v>430</v>
      </c>
      <c r="E112" s="539">
        <v>12296</v>
      </c>
      <c r="F112" s="539">
        <v>12446</v>
      </c>
    </row>
    <row r="113" spans="2:6">
      <c r="B113" s="263"/>
      <c r="C113" s="537">
        <v>30101</v>
      </c>
      <c r="D113" s="538" t="s">
        <v>431</v>
      </c>
      <c r="E113" s="539">
        <v>10853</v>
      </c>
      <c r="F113" s="539">
        <v>11003</v>
      </c>
    </row>
    <row r="114" spans="2:6">
      <c r="B114" s="263"/>
      <c r="C114" s="537">
        <v>30701</v>
      </c>
      <c r="D114" s="538" t="s">
        <v>432</v>
      </c>
      <c r="E114" s="539">
        <v>11020</v>
      </c>
      <c r="F114" s="539">
        <v>11170</v>
      </c>
    </row>
    <row r="115" spans="2:6">
      <c r="B115" s="263"/>
      <c r="C115" s="537">
        <v>472202</v>
      </c>
      <c r="D115" s="538" t="s">
        <v>433</v>
      </c>
      <c r="E115" s="539">
        <v>13024</v>
      </c>
      <c r="F115" s="539">
        <v>13174</v>
      </c>
    </row>
    <row r="116" spans="2:6">
      <c r="B116" s="263"/>
      <c r="C116" s="537">
        <v>440201</v>
      </c>
      <c r="D116" s="538" t="s">
        <v>434</v>
      </c>
      <c r="E116" s="539">
        <v>13520</v>
      </c>
      <c r="F116" s="539">
        <v>13670</v>
      </c>
    </row>
    <row r="117" spans="2:6">
      <c r="B117" s="263"/>
      <c r="C117" s="537">
        <v>251601</v>
      </c>
      <c r="D117" s="538" t="s">
        <v>435</v>
      </c>
      <c r="E117" s="539">
        <v>11333</v>
      </c>
      <c r="F117" s="539">
        <v>11483</v>
      </c>
    </row>
    <row r="118" spans="2:6">
      <c r="B118" s="263"/>
      <c r="C118" s="537">
        <v>261501</v>
      </c>
      <c r="D118" s="538" t="s">
        <v>436</v>
      </c>
      <c r="E118" s="539">
        <v>10472</v>
      </c>
      <c r="F118" s="539">
        <v>10622</v>
      </c>
    </row>
    <row r="119" spans="2:6">
      <c r="B119" s="263"/>
      <c r="C119" s="537">
        <v>110101</v>
      </c>
      <c r="D119" s="538" t="s">
        <v>437</v>
      </c>
      <c r="E119" s="539">
        <v>13041</v>
      </c>
      <c r="F119" s="539">
        <v>13191</v>
      </c>
    </row>
    <row r="120" spans="2:6">
      <c r="B120" s="263"/>
      <c r="C120" s="537">
        <v>140801</v>
      </c>
      <c r="D120" s="538" t="s">
        <v>438</v>
      </c>
      <c r="E120" s="539">
        <v>9351</v>
      </c>
      <c r="F120" s="539">
        <v>9501</v>
      </c>
    </row>
    <row r="121" spans="2:6">
      <c r="B121" s="263"/>
      <c r="C121" s="537">
        <v>500101</v>
      </c>
      <c r="D121" s="538" t="s">
        <v>439</v>
      </c>
      <c r="E121" s="539">
        <v>13660</v>
      </c>
      <c r="F121" s="539">
        <v>13810</v>
      </c>
    </row>
    <row r="122" spans="2:6">
      <c r="B122" s="263"/>
      <c r="C122" s="537">
        <v>140703</v>
      </c>
      <c r="D122" s="538" t="s">
        <v>440</v>
      </c>
      <c r="E122" s="539">
        <v>10778</v>
      </c>
      <c r="F122" s="539">
        <v>10928</v>
      </c>
    </row>
    <row r="123" spans="2:6">
      <c r="B123" s="263"/>
      <c r="C123" s="537">
        <v>510401</v>
      </c>
      <c r="D123" s="538" t="s">
        <v>441</v>
      </c>
      <c r="E123" s="539">
        <v>17457</v>
      </c>
      <c r="F123" s="539">
        <v>17607</v>
      </c>
    </row>
    <row r="124" spans="2:6">
      <c r="B124" s="263"/>
      <c r="C124" s="537">
        <v>411101</v>
      </c>
      <c r="D124" s="538" t="s">
        <v>442</v>
      </c>
      <c r="E124" s="539">
        <v>11879</v>
      </c>
      <c r="F124" s="539">
        <v>12029</v>
      </c>
    </row>
    <row r="125" spans="2:6">
      <c r="B125" s="263"/>
      <c r="C125" s="537">
        <v>650301</v>
      </c>
      <c r="D125" s="538" t="s">
        <v>443</v>
      </c>
      <c r="E125" s="539">
        <v>13326</v>
      </c>
      <c r="F125" s="539">
        <v>13826</v>
      </c>
    </row>
    <row r="126" spans="2:6">
      <c r="B126" s="263"/>
      <c r="C126" s="537">
        <v>60701</v>
      </c>
      <c r="D126" s="538" t="s">
        <v>444</v>
      </c>
      <c r="E126" s="539">
        <v>14775</v>
      </c>
      <c r="F126" s="539">
        <v>14925</v>
      </c>
    </row>
    <row r="127" spans="2:6">
      <c r="B127" s="263"/>
      <c r="C127" s="537">
        <v>541102</v>
      </c>
      <c r="D127" s="538" t="s">
        <v>445</v>
      </c>
      <c r="E127" s="539">
        <v>11152</v>
      </c>
      <c r="F127" s="539">
        <v>11302</v>
      </c>
    </row>
    <row r="128" spans="2:6">
      <c r="B128" s="263"/>
      <c r="C128" s="537">
        <v>10500</v>
      </c>
      <c r="D128" s="538" t="s">
        <v>446</v>
      </c>
      <c r="E128" s="539">
        <v>12141</v>
      </c>
      <c r="F128" s="539">
        <v>12291</v>
      </c>
    </row>
    <row r="129" spans="2:6">
      <c r="B129" s="263"/>
      <c r="C129" s="537">
        <v>580402</v>
      </c>
      <c r="D129" s="538" t="s">
        <v>447</v>
      </c>
      <c r="E129" s="539">
        <v>20936</v>
      </c>
      <c r="F129" s="539">
        <v>21086</v>
      </c>
    </row>
    <row r="130" spans="2:6">
      <c r="B130" s="263"/>
      <c r="C130" s="537">
        <v>510501</v>
      </c>
      <c r="D130" s="538" t="s">
        <v>448</v>
      </c>
      <c r="E130" s="539">
        <v>18731</v>
      </c>
      <c r="F130" s="539">
        <v>18881</v>
      </c>
    </row>
    <row r="131" spans="2:6">
      <c r="B131" s="263"/>
      <c r="C131" s="537">
        <v>580410</v>
      </c>
      <c r="D131" s="538" t="s">
        <v>449</v>
      </c>
      <c r="E131" s="539">
        <v>15856</v>
      </c>
      <c r="F131" s="539">
        <v>16006</v>
      </c>
    </row>
    <row r="132" spans="2:6">
      <c r="B132" s="263"/>
      <c r="C132" s="537">
        <v>580507</v>
      </c>
      <c r="D132" s="538" t="s">
        <v>450</v>
      </c>
      <c r="E132" s="539">
        <v>16297</v>
      </c>
      <c r="F132" s="539">
        <v>16447</v>
      </c>
    </row>
    <row r="133" spans="2:6">
      <c r="B133" s="263"/>
      <c r="C133" s="537">
        <v>471701</v>
      </c>
      <c r="D133" s="538" t="s">
        <v>451</v>
      </c>
      <c r="E133" s="539">
        <v>12267</v>
      </c>
      <c r="F133" s="539">
        <v>12417</v>
      </c>
    </row>
    <row r="134" spans="2:6">
      <c r="B134" s="263"/>
      <c r="C134" s="537">
        <v>230201</v>
      </c>
      <c r="D134" s="538" t="s">
        <v>452</v>
      </c>
      <c r="E134" s="539">
        <v>10285</v>
      </c>
      <c r="F134" s="539">
        <v>10435</v>
      </c>
    </row>
    <row r="135" spans="2:6">
      <c r="B135" s="263"/>
      <c r="C135" s="537">
        <v>580105</v>
      </c>
      <c r="D135" s="538" t="s">
        <v>453</v>
      </c>
      <c r="E135" s="539">
        <v>15711</v>
      </c>
      <c r="F135" s="539">
        <v>15361</v>
      </c>
    </row>
    <row r="136" spans="2:6">
      <c r="B136" s="263"/>
      <c r="C136" s="537">
        <v>520401</v>
      </c>
      <c r="D136" s="538" t="s">
        <v>454</v>
      </c>
      <c r="E136" s="539">
        <v>11269</v>
      </c>
      <c r="F136" s="539">
        <v>11419</v>
      </c>
    </row>
    <row r="137" spans="2:6">
      <c r="B137" s="263"/>
      <c r="C137" s="537">
        <v>571000</v>
      </c>
      <c r="D137" s="538" t="s">
        <v>455</v>
      </c>
      <c r="E137" s="539">
        <v>10987</v>
      </c>
      <c r="F137" s="539">
        <v>11137</v>
      </c>
    </row>
    <row r="138" spans="2:6">
      <c r="B138" s="263"/>
      <c r="C138" s="537">
        <v>440301</v>
      </c>
      <c r="D138" s="538" t="s">
        <v>456</v>
      </c>
      <c r="E138" s="539">
        <v>11612</v>
      </c>
      <c r="F138" s="539">
        <v>11762</v>
      </c>
    </row>
    <row r="139" spans="2:6">
      <c r="B139" s="263"/>
      <c r="C139" s="537">
        <v>110200</v>
      </c>
      <c r="D139" s="538" t="s">
        <v>457</v>
      </c>
      <c r="E139" s="539">
        <v>10492</v>
      </c>
      <c r="F139" s="539">
        <v>10642</v>
      </c>
    </row>
    <row r="140" spans="2:6">
      <c r="B140" s="263"/>
      <c r="C140" s="537">
        <v>190501</v>
      </c>
      <c r="D140" s="538" t="s">
        <v>458</v>
      </c>
      <c r="E140" s="539">
        <v>12238</v>
      </c>
      <c r="F140" s="539">
        <v>12388</v>
      </c>
    </row>
    <row r="141" spans="2:6">
      <c r="B141" s="263"/>
      <c r="C141" s="537">
        <v>660202</v>
      </c>
      <c r="D141" s="538" t="s">
        <v>459</v>
      </c>
      <c r="E141" s="539">
        <v>16083</v>
      </c>
      <c r="F141" s="539">
        <v>16233</v>
      </c>
    </row>
    <row r="142" spans="2:6">
      <c r="B142" s="263"/>
      <c r="C142" s="537">
        <v>150203</v>
      </c>
      <c r="D142" s="538" t="s">
        <v>460</v>
      </c>
      <c r="E142" s="539">
        <v>16025</v>
      </c>
      <c r="F142" s="539">
        <v>15675</v>
      </c>
    </row>
    <row r="143" spans="2:6">
      <c r="B143" s="263"/>
      <c r="C143" s="537">
        <v>22302</v>
      </c>
      <c r="D143" s="538" t="s">
        <v>461</v>
      </c>
      <c r="E143" s="539">
        <v>12838</v>
      </c>
      <c r="F143" s="539">
        <v>12988</v>
      </c>
    </row>
    <row r="144" spans="2:6">
      <c r="B144" s="263"/>
      <c r="C144" s="537">
        <v>241101</v>
      </c>
      <c r="D144" s="538" t="s">
        <v>462</v>
      </c>
      <c r="E144" s="539">
        <v>13457</v>
      </c>
      <c r="F144" s="539">
        <v>13607</v>
      </c>
    </row>
    <row r="145" spans="2:6">
      <c r="B145" s="263"/>
      <c r="C145" s="537">
        <v>241001</v>
      </c>
      <c r="D145" s="538" t="s">
        <v>463</v>
      </c>
      <c r="E145" s="539">
        <v>10663</v>
      </c>
      <c r="F145" s="539">
        <v>10813</v>
      </c>
    </row>
    <row r="146" spans="2:6">
      <c r="B146" s="263"/>
      <c r="C146" s="537">
        <v>580107</v>
      </c>
      <c r="D146" s="538" t="s">
        <v>464</v>
      </c>
      <c r="E146" s="539">
        <v>16035</v>
      </c>
      <c r="F146" s="539">
        <v>16185</v>
      </c>
    </row>
    <row r="147" spans="2:6">
      <c r="B147" s="263"/>
      <c r="C147" s="537">
        <v>120501</v>
      </c>
      <c r="D147" s="538" t="s">
        <v>465</v>
      </c>
      <c r="E147" s="539">
        <v>14280</v>
      </c>
      <c r="F147" s="539">
        <v>14430</v>
      </c>
    </row>
    <row r="148" spans="2:6">
      <c r="B148" s="263"/>
      <c r="C148" s="537">
        <v>140707</v>
      </c>
      <c r="D148" s="538" t="s">
        <v>466</v>
      </c>
      <c r="E148" s="539">
        <v>10759</v>
      </c>
      <c r="F148" s="539">
        <v>10909</v>
      </c>
    </row>
    <row r="149" spans="2:6">
      <c r="B149" s="263"/>
      <c r="C149" s="537">
        <v>31301</v>
      </c>
      <c r="D149" s="538" t="s">
        <v>467</v>
      </c>
      <c r="E149" s="539">
        <v>14654</v>
      </c>
      <c r="F149" s="539">
        <v>14804</v>
      </c>
    </row>
    <row r="150" spans="2:6">
      <c r="B150" s="263"/>
      <c r="C150" s="537">
        <v>250301</v>
      </c>
      <c r="D150" s="538" t="s">
        <v>468</v>
      </c>
      <c r="E150" s="539">
        <v>13419</v>
      </c>
      <c r="F150" s="539">
        <v>13569</v>
      </c>
    </row>
    <row r="151" spans="2:6">
      <c r="B151" s="263"/>
      <c r="C151" s="537">
        <v>660403</v>
      </c>
      <c r="D151" s="538" t="s">
        <v>469</v>
      </c>
      <c r="E151" s="539">
        <v>19277</v>
      </c>
      <c r="F151" s="539">
        <v>19427</v>
      </c>
    </row>
    <row r="152" spans="2:6">
      <c r="B152" s="263"/>
      <c r="C152" s="537">
        <v>211003</v>
      </c>
      <c r="D152" s="538" t="s">
        <v>470</v>
      </c>
      <c r="E152" s="539">
        <v>10877</v>
      </c>
      <c r="F152" s="539">
        <v>11027</v>
      </c>
    </row>
    <row r="153" spans="2:6">
      <c r="B153" s="263"/>
      <c r="C153" s="537">
        <v>130502</v>
      </c>
      <c r="D153" s="538" t="s">
        <v>471</v>
      </c>
      <c r="E153" s="539">
        <v>11595</v>
      </c>
      <c r="F153" s="539">
        <v>11745</v>
      </c>
    </row>
    <row r="154" spans="2:6">
      <c r="B154" s="263"/>
      <c r="C154" s="537">
        <v>120301</v>
      </c>
      <c r="D154" s="538" t="s">
        <v>472</v>
      </c>
      <c r="E154" s="539">
        <v>17493</v>
      </c>
      <c r="F154" s="539">
        <v>17643</v>
      </c>
    </row>
    <row r="155" spans="2:6">
      <c r="B155" s="263"/>
      <c r="C155" s="537">
        <v>610301</v>
      </c>
      <c r="D155" s="538" t="s">
        <v>473</v>
      </c>
      <c r="E155" s="539">
        <v>11362</v>
      </c>
      <c r="F155" s="539">
        <v>11512</v>
      </c>
    </row>
    <row r="156" spans="2:6">
      <c r="B156" s="263"/>
      <c r="C156" s="537">
        <v>530101</v>
      </c>
      <c r="D156" s="538" t="s">
        <v>474</v>
      </c>
      <c r="E156" s="539">
        <v>9584</v>
      </c>
      <c r="F156" s="539">
        <v>9734</v>
      </c>
    </row>
    <row r="157" spans="2:6">
      <c r="B157" s="263"/>
      <c r="C157" s="537">
        <v>680801</v>
      </c>
      <c r="D157" s="538" t="s">
        <v>475</v>
      </c>
      <c r="E157" s="539">
        <v>10348</v>
      </c>
      <c r="F157" s="539">
        <v>10498</v>
      </c>
    </row>
    <row r="158" spans="2:6">
      <c r="B158" s="263"/>
      <c r="C158" s="537">
        <v>60800</v>
      </c>
      <c r="D158" s="538" t="s">
        <v>476</v>
      </c>
      <c r="E158" s="539">
        <v>13335</v>
      </c>
      <c r="F158" s="539">
        <v>13485</v>
      </c>
    </row>
    <row r="159" spans="2:6">
      <c r="B159" s="263"/>
      <c r="C159" s="537">
        <v>140301</v>
      </c>
      <c r="D159" s="538" t="s">
        <v>477</v>
      </c>
      <c r="E159" s="539">
        <v>10555</v>
      </c>
      <c r="F159" s="539">
        <v>10705</v>
      </c>
    </row>
    <row r="160" spans="2:6">
      <c r="B160" s="263"/>
      <c r="C160" s="537">
        <v>430501</v>
      </c>
      <c r="D160" s="538" t="s">
        <v>478</v>
      </c>
      <c r="E160" s="539">
        <v>11467</v>
      </c>
      <c r="F160" s="539">
        <v>11617</v>
      </c>
    </row>
    <row r="161" spans="2:6">
      <c r="B161" s="263"/>
      <c r="C161" s="537">
        <v>490301</v>
      </c>
      <c r="D161" s="538" t="s">
        <v>479</v>
      </c>
      <c r="E161" s="539">
        <v>12009</v>
      </c>
      <c r="F161" s="539">
        <v>12159</v>
      </c>
    </row>
    <row r="162" spans="2:6">
      <c r="B162" s="263"/>
      <c r="C162" s="537">
        <v>580301</v>
      </c>
      <c r="D162" s="538" t="s">
        <v>480</v>
      </c>
      <c r="E162" s="539">
        <v>24079</v>
      </c>
      <c r="F162" s="539">
        <v>24229</v>
      </c>
    </row>
    <row r="163" spans="2:6">
      <c r="B163" s="263"/>
      <c r="C163" s="537">
        <v>260801</v>
      </c>
      <c r="D163" s="538" t="s">
        <v>481</v>
      </c>
      <c r="E163" s="539">
        <v>11907</v>
      </c>
      <c r="F163" s="539">
        <v>12057</v>
      </c>
    </row>
    <row r="164" spans="2:6">
      <c r="B164" s="263"/>
      <c r="C164" s="537">
        <v>580503</v>
      </c>
      <c r="D164" s="538" t="s">
        <v>482</v>
      </c>
      <c r="E164" s="539">
        <v>15009</v>
      </c>
      <c r="F164" s="539">
        <v>15159</v>
      </c>
    </row>
    <row r="165" spans="2:6">
      <c r="B165" s="263"/>
      <c r="C165" s="537">
        <v>280203</v>
      </c>
      <c r="D165" s="538" t="s">
        <v>483</v>
      </c>
      <c r="E165" s="539">
        <v>16072</v>
      </c>
      <c r="F165" s="539">
        <v>16222</v>
      </c>
    </row>
    <row r="166" spans="2:6">
      <c r="B166" s="263"/>
      <c r="C166" s="537">
        <v>580234</v>
      </c>
      <c r="D166" s="538" t="s">
        <v>484</v>
      </c>
      <c r="E166" s="539">
        <v>17372</v>
      </c>
      <c r="F166" s="539">
        <v>17872</v>
      </c>
    </row>
    <row r="167" spans="2:6">
      <c r="B167" s="263"/>
      <c r="C167" s="537">
        <v>580917</v>
      </c>
      <c r="D167" s="538" t="s">
        <v>485</v>
      </c>
      <c r="E167" s="539">
        <v>22466</v>
      </c>
      <c r="F167" s="539">
        <v>22616</v>
      </c>
    </row>
    <row r="168" spans="2:6">
      <c r="B168" s="263"/>
      <c r="C168" s="537">
        <v>500402</v>
      </c>
      <c r="D168" s="538" t="s">
        <v>486</v>
      </c>
      <c r="E168" s="539">
        <v>16555</v>
      </c>
      <c r="F168" s="539">
        <v>16555</v>
      </c>
    </row>
    <row r="169" spans="2:6">
      <c r="B169" s="263"/>
      <c r="C169" s="537">
        <v>261313</v>
      </c>
      <c r="D169" s="538" t="s">
        <v>487</v>
      </c>
      <c r="E169" s="539">
        <v>12935</v>
      </c>
      <c r="F169" s="539">
        <v>13085</v>
      </c>
    </row>
    <row r="170" spans="2:6">
      <c r="B170" s="263"/>
      <c r="C170" s="537">
        <v>280219</v>
      </c>
      <c r="D170" s="538" t="s">
        <v>488</v>
      </c>
      <c r="E170" s="539">
        <v>18733</v>
      </c>
      <c r="F170" s="539">
        <v>18883</v>
      </c>
    </row>
    <row r="171" spans="2:6">
      <c r="B171" s="263"/>
      <c r="C171" s="537">
        <v>420401</v>
      </c>
      <c r="D171" s="538" t="s">
        <v>489</v>
      </c>
      <c r="E171" s="539">
        <v>14024</v>
      </c>
      <c r="F171" s="539">
        <v>14174</v>
      </c>
    </row>
    <row r="172" spans="2:6">
      <c r="B172" s="263"/>
      <c r="C172" s="537">
        <v>280402</v>
      </c>
      <c r="D172" s="538" t="s">
        <v>490</v>
      </c>
      <c r="E172" s="539">
        <v>21134</v>
      </c>
      <c r="F172" s="539">
        <v>21284</v>
      </c>
    </row>
    <row r="173" spans="2:6">
      <c r="B173" s="263"/>
      <c r="C173" s="537">
        <v>660301</v>
      </c>
      <c r="D173" s="538" t="s">
        <v>491</v>
      </c>
      <c r="E173" s="539">
        <v>18182</v>
      </c>
      <c r="F173" s="539">
        <v>18332</v>
      </c>
    </row>
    <row r="174" spans="2:6">
      <c r="B174" s="263"/>
      <c r="C174" s="537">
        <v>580912</v>
      </c>
      <c r="D174" s="538" t="s">
        <v>492</v>
      </c>
      <c r="E174" s="539">
        <v>13626</v>
      </c>
      <c r="F174" s="539">
        <v>13776</v>
      </c>
    </row>
    <row r="175" spans="2:6">
      <c r="B175" s="263"/>
      <c r="C175" s="537">
        <v>141201</v>
      </c>
      <c r="D175" s="538" t="s">
        <v>493</v>
      </c>
      <c r="E175" s="539">
        <v>10024</v>
      </c>
      <c r="F175" s="539">
        <v>10174</v>
      </c>
    </row>
    <row r="176" spans="2:6">
      <c r="B176" s="263"/>
      <c r="C176" s="537">
        <v>660406</v>
      </c>
      <c r="D176" s="538" t="s">
        <v>494</v>
      </c>
      <c r="E176" s="539">
        <v>18164</v>
      </c>
      <c r="F176" s="539">
        <v>18314</v>
      </c>
    </row>
    <row r="177" spans="2:6">
      <c r="B177" s="263"/>
      <c r="C177" s="537">
        <v>520601</v>
      </c>
      <c r="D177" s="538" t="s">
        <v>495</v>
      </c>
      <c r="E177" s="539">
        <v>21246</v>
      </c>
      <c r="F177" s="539">
        <v>21396</v>
      </c>
    </row>
    <row r="178" spans="2:6">
      <c r="B178" s="263"/>
      <c r="C178" s="537">
        <v>470501</v>
      </c>
      <c r="D178" s="538" t="s">
        <v>496</v>
      </c>
      <c r="E178" s="539">
        <v>11593</v>
      </c>
      <c r="F178" s="539">
        <v>11743</v>
      </c>
    </row>
    <row r="179" spans="2:6">
      <c r="B179" s="263"/>
      <c r="C179" s="537">
        <v>513102</v>
      </c>
      <c r="D179" s="538" t="s">
        <v>497</v>
      </c>
      <c r="E179" s="539">
        <v>10886</v>
      </c>
      <c r="F179" s="539">
        <v>11036</v>
      </c>
    </row>
    <row r="180" spans="2:6">
      <c r="B180" s="263"/>
      <c r="C180" s="537">
        <v>180901</v>
      </c>
      <c r="D180" s="538" t="s">
        <v>498</v>
      </c>
      <c r="E180" s="539">
        <v>11773</v>
      </c>
      <c r="F180" s="539">
        <v>11923</v>
      </c>
    </row>
    <row r="181" spans="2:6">
      <c r="B181" s="263"/>
      <c r="C181" s="537">
        <v>590801</v>
      </c>
      <c r="D181" s="538" t="s">
        <v>499</v>
      </c>
      <c r="E181" s="539">
        <v>13920</v>
      </c>
      <c r="F181" s="539">
        <v>14070</v>
      </c>
    </row>
    <row r="182" spans="2:6">
      <c r="B182" s="263"/>
      <c r="C182" s="537">
        <v>150301</v>
      </c>
      <c r="D182" s="538" t="s">
        <v>500</v>
      </c>
      <c r="E182" s="539">
        <v>13708</v>
      </c>
      <c r="F182" s="539">
        <v>13858</v>
      </c>
    </row>
    <row r="183" spans="2:6">
      <c r="B183" s="263"/>
      <c r="C183" s="537">
        <v>622002</v>
      </c>
      <c r="D183" s="538" t="s">
        <v>501</v>
      </c>
      <c r="E183" s="539">
        <v>15500</v>
      </c>
      <c r="F183" s="539">
        <v>15650</v>
      </c>
    </row>
    <row r="184" spans="2:6">
      <c r="B184" s="263"/>
      <c r="C184" s="537">
        <v>40901</v>
      </c>
      <c r="D184" s="538" t="s">
        <v>502</v>
      </c>
      <c r="E184" s="539">
        <v>11841</v>
      </c>
      <c r="F184" s="539">
        <v>11991</v>
      </c>
    </row>
    <row r="185" spans="2:6">
      <c r="B185" s="263"/>
      <c r="C185" s="537">
        <v>70600</v>
      </c>
      <c r="D185" s="538" t="s">
        <v>503</v>
      </c>
      <c r="E185" s="539">
        <v>11012</v>
      </c>
      <c r="F185" s="539">
        <v>11512</v>
      </c>
    </row>
    <row r="186" spans="2:6">
      <c r="B186" s="263"/>
      <c r="C186" s="537">
        <v>70902</v>
      </c>
      <c r="D186" s="538" t="s">
        <v>504</v>
      </c>
      <c r="E186" s="539">
        <v>10486</v>
      </c>
      <c r="F186" s="539">
        <v>10636</v>
      </c>
    </row>
    <row r="187" spans="2:6">
      <c r="B187" s="263"/>
      <c r="C187" s="537">
        <v>280216</v>
      </c>
      <c r="D187" s="538" t="s">
        <v>505</v>
      </c>
      <c r="E187" s="539">
        <v>14747</v>
      </c>
      <c r="F187" s="539">
        <v>14897</v>
      </c>
    </row>
    <row r="188" spans="2:6">
      <c r="B188" s="263"/>
      <c r="C188" s="537">
        <v>660409</v>
      </c>
      <c r="D188" s="538" t="s">
        <v>506</v>
      </c>
      <c r="E188" s="539">
        <v>22561</v>
      </c>
      <c r="F188" s="539">
        <v>22711</v>
      </c>
    </row>
    <row r="189" spans="2:6">
      <c r="B189" s="263"/>
      <c r="C189" s="537">
        <v>580401</v>
      </c>
      <c r="D189" s="538" t="s">
        <v>507</v>
      </c>
      <c r="E189" s="539">
        <v>15123</v>
      </c>
      <c r="F189" s="539">
        <v>15273</v>
      </c>
    </row>
    <row r="190" spans="2:6">
      <c r="B190" s="263"/>
      <c r="C190" s="537">
        <v>141401</v>
      </c>
      <c r="D190" s="538" t="s">
        <v>508</v>
      </c>
      <c r="E190" s="539">
        <v>11968</v>
      </c>
      <c r="F190" s="539">
        <v>12118</v>
      </c>
    </row>
    <row r="191" spans="2:6">
      <c r="B191" s="263"/>
      <c r="C191" s="537">
        <v>420601</v>
      </c>
      <c r="D191" s="538" t="s">
        <v>509</v>
      </c>
      <c r="E191" s="539">
        <v>12829</v>
      </c>
      <c r="F191" s="539">
        <v>12979</v>
      </c>
    </row>
    <row r="192" spans="2:6">
      <c r="B192" s="263"/>
      <c r="C192" s="537">
        <v>261301</v>
      </c>
      <c r="D192" s="538" t="s">
        <v>510</v>
      </c>
      <c r="E192" s="539">
        <v>10997</v>
      </c>
      <c r="F192" s="539">
        <v>11147</v>
      </c>
    </row>
    <row r="193" spans="2:6">
      <c r="B193" s="263"/>
      <c r="C193" s="537">
        <v>61101</v>
      </c>
      <c r="D193" s="538" t="s">
        <v>511</v>
      </c>
      <c r="E193" s="539">
        <v>9872</v>
      </c>
      <c r="F193" s="539">
        <v>10022</v>
      </c>
    </row>
    <row r="194" spans="2:6">
      <c r="B194" s="263"/>
      <c r="C194" s="537">
        <v>590501</v>
      </c>
      <c r="D194" s="538" t="s">
        <v>512</v>
      </c>
      <c r="E194" s="539">
        <v>19752</v>
      </c>
      <c r="F194" s="539">
        <v>19902</v>
      </c>
    </row>
    <row r="195" spans="2:6">
      <c r="B195" s="263"/>
      <c r="C195" s="537">
        <v>280522</v>
      </c>
      <c r="D195" s="538" t="s">
        <v>513</v>
      </c>
      <c r="E195" s="539">
        <v>17181</v>
      </c>
      <c r="F195" s="539">
        <v>17331</v>
      </c>
    </row>
    <row r="196" spans="2:6">
      <c r="B196" s="263"/>
      <c r="C196" s="537">
        <v>421001</v>
      </c>
      <c r="D196" s="538" t="s">
        <v>514</v>
      </c>
      <c r="E196" s="539">
        <v>11003</v>
      </c>
      <c r="F196" s="539">
        <v>11153</v>
      </c>
    </row>
    <row r="197" spans="2:6">
      <c r="B197" s="263"/>
      <c r="C197" s="537">
        <v>22001</v>
      </c>
      <c r="D197" s="538" t="s">
        <v>515</v>
      </c>
      <c r="E197" s="539">
        <v>9506</v>
      </c>
      <c r="F197" s="539">
        <v>9656</v>
      </c>
    </row>
    <row r="198" spans="2:6">
      <c r="B198" s="263"/>
      <c r="C198" s="537">
        <v>580514</v>
      </c>
      <c r="D198" s="538" t="s">
        <v>516</v>
      </c>
      <c r="E198" s="539">
        <v>108153</v>
      </c>
      <c r="F198" s="539">
        <v>107803</v>
      </c>
    </row>
    <row r="199" spans="2:6">
      <c r="B199" s="263"/>
      <c r="C199" s="537">
        <v>581004</v>
      </c>
      <c r="D199" s="538" t="s">
        <v>517</v>
      </c>
      <c r="E199" s="539">
        <v>42821</v>
      </c>
      <c r="F199" s="539">
        <v>42971</v>
      </c>
    </row>
    <row r="200" spans="2:6">
      <c r="B200" s="263"/>
      <c r="C200" s="537">
        <v>280222</v>
      </c>
      <c r="D200" s="538" t="s">
        <v>518</v>
      </c>
      <c r="E200" s="539">
        <v>15287</v>
      </c>
      <c r="F200" s="539">
        <v>15437</v>
      </c>
    </row>
    <row r="201" spans="2:6">
      <c r="B201" s="263"/>
      <c r="C201" s="537">
        <v>442115</v>
      </c>
      <c r="D201" s="538" t="s">
        <v>519</v>
      </c>
      <c r="E201" s="539">
        <v>14357</v>
      </c>
      <c r="F201" s="539">
        <v>14507</v>
      </c>
    </row>
    <row r="202" spans="2:6">
      <c r="B202" s="263"/>
      <c r="C202" s="537">
        <v>270601</v>
      </c>
      <c r="D202" s="538" t="s">
        <v>520</v>
      </c>
      <c r="E202" s="539">
        <v>11458</v>
      </c>
      <c r="F202" s="539">
        <v>11608</v>
      </c>
    </row>
    <row r="203" spans="2:6">
      <c r="B203" s="263"/>
      <c r="C203" s="537">
        <v>61503</v>
      </c>
      <c r="D203" s="538" t="s">
        <v>521</v>
      </c>
      <c r="E203" s="539">
        <v>10834</v>
      </c>
      <c r="F203" s="539">
        <v>10984</v>
      </c>
    </row>
    <row r="204" spans="2:6">
      <c r="B204" s="263"/>
      <c r="C204" s="537">
        <v>640502</v>
      </c>
      <c r="D204" s="538" t="s">
        <v>522</v>
      </c>
      <c r="E204" s="539">
        <v>14197</v>
      </c>
      <c r="F204" s="539">
        <v>14347</v>
      </c>
    </row>
    <row r="205" spans="2:6">
      <c r="B205" s="263"/>
      <c r="C205" s="537">
        <v>640601</v>
      </c>
      <c r="D205" s="538" t="s">
        <v>523</v>
      </c>
      <c r="E205" s="539">
        <v>11843</v>
      </c>
      <c r="F205" s="539">
        <v>11993</v>
      </c>
    </row>
    <row r="206" spans="2:6">
      <c r="B206" s="263"/>
      <c r="C206" s="537">
        <v>270701</v>
      </c>
      <c r="D206" s="538" t="s">
        <v>524</v>
      </c>
      <c r="E206" s="539">
        <v>13191</v>
      </c>
      <c r="F206" s="539">
        <v>13341</v>
      </c>
    </row>
    <row r="207" spans="2:6">
      <c r="B207" s="263"/>
      <c r="C207" s="537">
        <v>210402</v>
      </c>
      <c r="D207" s="538" t="s">
        <v>525</v>
      </c>
      <c r="E207" s="539">
        <v>9560</v>
      </c>
      <c r="F207" s="539">
        <v>9710</v>
      </c>
    </row>
    <row r="208" spans="2:6">
      <c r="B208" s="263"/>
      <c r="C208" s="537">
        <v>120701</v>
      </c>
      <c r="D208" s="538" t="s">
        <v>526</v>
      </c>
      <c r="E208" s="539">
        <v>13106</v>
      </c>
      <c r="F208" s="539">
        <v>13606</v>
      </c>
    </row>
    <row r="209" spans="2:6">
      <c r="B209" s="263"/>
      <c r="C209" s="537">
        <v>280217</v>
      </c>
      <c r="D209" s="538" t="s">
        <v>527</v>
      </c>
      <c r="E209" s="539">
        <v>13762</v>
      </c>
      <c r="F209" s="539">
        <v>13912</v>
      </c>
    </row>
    <row r="210" spans="2:6">
      <c r="B210" s="263"/>
      <c r="C210" s="537">
        <v>41101</v>
      </c>
      <c r="D210" s="538" t="s">
        <v>528</v>
      </c>
      <c r="E210" s="539">
        <v>11701</v>
      </c>
      <c r="F210" s="539">
        <v>11851</v>
      </c>
    </row>
    <row r="211" spans="2:6">
      <c r="B211" s="263"/>
      <c r="C211" s="537">
        <v>62201</v>
      </c>
      <c r="D211" s="538" t="s">
        <v>529</v>
      </c>
      <c r="E211" s="539">
        <v>12357</v>
      </c>
      <c r="F211" s="539">
        <v>12507</v>
      </c>
    </row>
    <row r="212" spans="2:6">
      <c r="B212" s="263"/>
      <c r="C212" s="537">
        <v>280209</v>
      </c>
      <c r="D212" s="538" t="s">
        <v>530</v>
      </c>
      <c r="E212" s="539">
        <v>16053</v>
      </c>
      <c r="F212" s="539">
        <v>16203</v>
      </c>
    </row>
    <row r="213" spans="2:6">
      <c r="B213" s="263"/>
      <c r="C213" s="537">
        <v>60301</v>
      </c>
      <c r="D213" s="538" t="s">
        <v>531</v>
      </c>
      <c r="E213" s="539">
        <v>10556</v>
      </c>
      <c r="F213" s="539">
        <v>10706</v>
      </c>
    </row>
    <row r="214" spans="2:6">
      <c r="B214" s="263"/>
      <c r="C214" s="537">
        <v>21601</v>
      </c>
      <c r="D214" s="538" t="s">
        <v>532</v>
      </c>
      <c r="E214" s="539">
        <v>12385</v>
      </c>
      <c r="F214" s="539">
        <v>12885</v>
      </c>
    </row>
    <row r="215" spans="2:6">
      <c r="B215" s="263"/>
      <c r="C215" s="537">
        <v>141604</v>
      </c>
      <c r="D215" s="538" t="s">
        <v>533</v>
      </c>
      <c r="E215" s="539">
        <v>9109</v>
      </c>
      <c r="F215" s="539">
        <v>9259</v>
      </c>
    </row>
    <row r="216" spans="2:6">
      <c r="B216" s="263"/>
      <c r="C216" s="537">
        <v>460500</v>
      </c>
      <c r="D216" s="538" t="s">
        <v>534</v>
      </c>
      <c r="E216" s="539">
        <v>11966</v>
      </c>
      <c r="F216" s="539">
        <v>12116</v>
      </c>
    </row>
    <row r="217" spans="2:6">
      <c r="B217" s="263"/>
      <c r="C217" s="537">
        <v>520701</v>
      </c>
      <c r="D217" s="538" t="s">
        <v>535</v>
      </c>
      <c r="E217" s="539">
        <v>10507</v>
      </c>
      <c r="F217" s="539">
        <v>10657</v>
      </c>
    </row>
    <row r="218" spans="2:6">
      <c r="B218" s="263"/>
      <c r="C218" s="537">
        <v>650902</v>
      </c>
      <c r="D218" s="538" t="s">
        <v>536</v>
      </c>
      <c r="E218" s="539">
        <v>10107</v>
      </c>
      <c r="F218" s="539">
        <v>10257</v>
      </c>
    </row>
    <row r="219" spans="2:6">
      <c r="B219" s="263"/>
      <c r="C219" s="537">
        <v>280218</v>
      </c>
      <c r="D219" s="538" t="s">
        <v>537</v>
      </c>
      <c r="E219" s="539">
        <v>17970</v>
      </c>
      <c r="F219" s="539">
        <v>18120</v>
      </c>
    </row>
    <row r="220" spans="2:6">
      <c r="B220" s="263"/>
      <c r="C220" s="537">
        <v>480404</v>
      </c>
      <c r="D220" s="538" t="s">
        <v>538</v>
      </c>
      <c r="E220" s="539">
        <v>22063</v>
      </c>
      <c r="F220" s="539">
        <v>22213</v>
      </c>
    </row>
    <row r="221" spans="2:6">
      <c r="B221" s="263"/>
      <c r="C221" s="537">
        <v>260401</v>
      </c>
      <c r="D221" s="538" t="s">
        <v>539</v>
      </c>
      <c r="E221" s="539">
        <v>12709</v>
      </c>
      <c r="F221" s="539">
        <v>12859</v>
      </c>
    </row>
    <row r="222" spans="2:6">
      <c r="B222" s="263"/>
      <c r="C222" s="537">
        <v>220401</v>
      </c>
      <c r="D222" s="538" t="s">
        <v>540</v>
      </c>
      <c r="E222" s="539">
        <v>8930</v>
      </c>
      <c r="F222" s="539">
        <v>9080</v>
      </c>
    </row>
    <row r="223" spans="2:6">
      <c r="B223" s="263"/>
      <c r="C223" s="537">
        <v>20702</v>
      </c>
      <c r="D223" s="538" t="s">
        <v>541</v>
      </c>
      <c r="E223" s="539">
        <v>11363</v>
      </c>
      <c r="F223" s="539">
        <v>11513</v>
      </c>
    </row>
    <row r="224" spans="2:6">
      <c r="B224" s="263"/>
      <c r="C224" s="537">
        <v>240401</v>
      </c>
      <c r="D224" s="538" t="s">
        <v>542</v>
      </c>
      <c r="E224" s="539">
        <v>12607</v>
      </c>
      <c r="F224" s="539">
        <v>12757</v>
      </c>
    </row>
    <row r="225" spans="2:6">
      <c r="B225" s="263"/>
      <c r="C225" s="537">
        <v>430700</v>
      </c>
      <c r="D225" s="538" t="s">
        <v>543</v>
      </c>
      <c r="E225" s="539">
        <v>13038</v>
      </c>
      <c r="F225" s="539">
        <v>13188</v>
      </c>
    </row>
    <row r="226" spans="2:6">
      <c r="B226" s="263"/>
      <c r="C226" s="537">
        <v>81401</v>
      </c>
      <c r="D226" s="538" t="s">
        <v>544</v>
      </c>
      <c r="E226" s="539">
        <v>13221</v>
      </c>
      <c r="F226" s="539">
        <v>13371</v>
      </c>
    </row>
    <row r="227" spans="2:6">
      <c r="B227" s="263"/>
      <c r="C227" s="537">
        <v>100902</v>
      </c>
      <c r="D227" s="538" t="s">
        <v>545</v>
      </c>
      <c r="E227" s="539">
        <v>14964</v>
      </c>
      <c r="F227" s="539">
        <v>15114</v>
      </c>
    </row>
    <row r="228" spans="2:6">
      <c r="B228" s="263"/>
      <c r="C228" s="537">
        <v>470202</v>
      </c>
      <c r="D228" s="538" t="s">
        <v>546</v>
      </c>
      <c r="E228" s="539">
        <v>11669</v>
      </c>
      <c r="F228" s="539">
        <v>11819</v>
      </c>
    </row>
    <row r="229" spans="2:6">
      <c r="B229" s="263"/>
      <c r="C229" s="537">
        <v>540801</v>
      </c>
      <c r="D229" s="538" t="s">
        <v>547</v>
      </c>
      <c r="E229" s="539">
        <v>16057</v>
      </c>
      <c r="F229" s="539">
        <v>16207</v>
      </c>
    </row>
    <row r="230" spans="2:6">
      <c r="B230" s="263"/>
      <c r="C230" s="537">
        <v>280100</v>
      </c>
      <c r="D230" s="538" t="s">
        <v>548</v>
      </c>
      <c r="E230" s="539">
        <v>18535</v>
      </c>
      <c r="F230" s="539">
        <v>18685</v>
      </c>
    </row>
    <row r="231" spans="2:6">
      <c r="B231" s="263"/>
      <c r="C231" s="537">
        <v>630300</v>
      </c>
      <c r="D231" s="538" t="s">
        <v>549</v>
      </c>
      <c r="E231" s="539">
        <v>11819</v>
      </c>
      <c r="F231" s="539">
        <v>11969</v>
      </c>
    </row>
    <row r="232" spans="2:6">
      <c r="B232" s="263"/>
      <c r="C232" s="537">
        <v>630918</v>
      </c>
      <c r="D232" s="538" t="s">
        <v>550</v>
      </c>
      <c r="E232" s="539">
        <v>12350</v>
      </c>
      <c r="F232" s="539">
        <v>12500</v>
      </c>
    </row>
    <row r="233" spans="2:6">
      <c r="B233" s="263"/>
      <c r="C233" s="537">
        <v>170500</v>
      </c>
      <c r="D233" s="538" t="s">
        <v>551</v>
      </c>
      <c r="E233" s="539">
        <v>10215</v>
      </c>
      <c r="F233" s="539">
        <v>10365</v>
      </c>
    </row>
    <row r="234" spans="2:6">
      <c r="B234" s="263"/>
      <c r="C234" s="537">
        <v>430901</v>
      </c>
      <c r="D234" s="538" t="s">
        <v>552</v>
      </c>
      <c r="E234" s="539">
        <v>12222</v>
      </c>
      <c r="F234" s="539">
        <v>12372</v>
      </c>
    </row>
    <row r="235" spans="2:6">
      <c r="B235" s="263"/>
      <c r="C235" s="537">
        <v>440601</v>
      </c>
      <c r="D235" s="538" t="s">
        <v>553</v>
      </c>
      <c r="E235" s="539">
        <v>13123</v>
      </c>
      <c r="F235" s="539">
        <v>13273</v>
      </c>
    </row>
    <row r="236" spans="2:6">
      <c r="B236" s="263"/>
      <c r="C236" s="537">
        <v>511101</v>
      </c>
      <c r="D236" s="538" t="s">
        <v>554</v>
      </c>
      <c r="E236" s="539">
        <v>10605</v>
      </c>
      <c r="F236" s="539">
        <v>10755</v>
      </c>
    </row>
    <row r="237" spans="2:6">
      <c r="B237" s="263"/>
      <c r="C237" s="537">
        <v>42801</v>
      </c>
      <c r="D237" s="538" t="s">
        <v>555</v>
      </c>
      <c r="E237" s="539">
        <v>11676</v>
      </c>
      <c r="F237" s="539">
        <v>11826</v>
      </c>
    </row>
    <row r="238" spans="2:6">
      <c r="B238" s="263"/>
      <c r="C238" s="537">
        <v>141501</v>
      </c>
      <c r="D238" s="538" t="s">
        <v>556</v>
      </c>
      <c r="E238" s="539">
        <v>10265</v>
      </c>
      <c r="F238" s="539">
        <v>10415</v>
      </c>
    </row>
    <row r="239" spans="2:6">
      <c r="B239" s="263"/>
      <c r="C239" s="537">
        <v>640701</v>
      </c>
      <c r="D239" s="538" t="s">
        <v>557</v>
      </c>
      <c r="E239" s="539">
        <v>10710</v>
      </c>
      <c r="F239" s="539">
        <v>10860</v>
      </c>
    </row>
    <row r="240" spans="2:6">
      <c r="B240" s="263"/>
      <c r="C240" s="537">
        <v>280407</v>
      </c>
      <c r="D240" s="538" t="s">
        <v>558</v>
      </c>
      <c r="E240" s="539">
        <v>22818</v>
      </c>
      <c r="F240" s="539">
        <v>22968</v>
      </c>
    </row>
    <row r="241" spans="2:6">
      <c r="B241" s="263"/>
      <c r="C241" s="537">
        <v>260501</v>
      </c>
      <c r="D241" s="538" t="s">
        <v>559</v>
      </c>
      <c r="E241" s="539">
        <v>11329</v>
      </c>
      <c r="F241" s="539">
        <v>11479</v>
      </c>
    </row>
    <row r="242" spans="2:6">
      <c r="B242" s="263"/>
      <c r="C242" s="537">
        <v>10701</v>
      </c>
      <c r="D242" s="538" t="s">
        <v>560</v>
      </c>
      <c r="E242" s="539">
        <v>13012</v>
      </c>
      <c r="F242" s="539">
        <v>13162</v>
      </c>
    </row>
    <row r="243" spans="2:6">
      <c r="B243" s="263"/>
      <c r="C243" s="537">
        <v>660407</v>
      </c>
      <c r="D243" s="538" t="s">
        <v>561</v>
      </c>
      <c r="E243" s="539">
        <v>22693</v>
      </c>
      <c r="F243" s="539">
        <v>22843</v>
      </c>
    </row>
    <row r="244" spans="2:6">
      <c r="B244" s="263"/>
      <c r="C244" s="537">
        <v>80601</v>
      </c>
      <c r="D244" s="538" t="s">
        <v>562</v>
      </c>
      <c r="E244" s="539">
        <v>10915</v>
      </c>
      <c r="F244" s="539">
        <v>11065</v>
      </c>
    </row>
    <row r="245" spans="2:6">
      <c r="B245" s="263"/>
      <c r="C245" s="537">
        <v>581010</v>
      </c>
      <c r="D245" s="538" t="s">
        <v>563</v>
      </c>
      <c r="E245" s="539">
        <v>17050</v>
      </c>
      <c r="F245" s="539">
        <v>17200</v>
      </c>
    </row>
    <row r="246" spans="2:6">
      <c r="B246" s="263"/>
      <c r="C246" s="537">
        <v>190701</v>
      </c>
      <c r="D246" s="538" t="s">
        <v>564</v>
      </c>
      <c r="E246" s="539">
        <v>13804</v>
      </c>
      <c r="F246" s="539">
        <v>13954</v>
      </c>
    </row>
    <row r="247" spans="2:6">
      <c r="B247" s="263"/>
      <c r="C247" s="537">
        <v>640801</v>
      </c>
      <c r="D247" s="538" t="s">
        <v>565</v>
      </c>
      <c r="E247" s="539">
        <v>12481</v>
      </c>
      <c r="F247" s="539">
        <v>12631</v>
      </c>
    </row>
    <row r="248" spans="2:6">
      <c r="B248" s="263"/>
      <c r="C248" s="537">
        <v>442111</v>
      </c>
      <c r="D248" s="538" t="s">
        <v>566</v>
      </c>
      <c r="E248" s="539">
        <v>18661</v>
      </c>
      <c r="F248" s="539">
        <v>18811</v>
      </c>
    </row>
    <row r="249" spans="2:6">
      <c r="B249" s="263"/>
      <c r="C249" s="537">
        <v>610501</v>
      </c>
      <c r="D249" s="538" t="s">
        <v>567</v>
      </c>
      <c r="E249" s="539">
        <v>10756</v>
      </c>
      <c r="F249" s="539">
        <v>10906</v>
      </c>
    </row>
    <row r="250" spans="2:6">
      <c r="B250" s="263"/>
      <c r="C250" s="537">
        <v>10802</v>
      </c>
      <c r="D250" s="538" t="s">
        <v>568</v>
      </c>
      <c r="E250" s="539">
        <v>11704</v>
      </c>
      <c r="F250" s="539">
        <v>11854</v>
      </c>
    </row>
    <row r="251" spans="2:6">
      <c r="B251" s="263"/>
      <c r="C251" s="537">
        <v>630801</v>
      </c>
      <c r="D251" s="538" t="s">
        <v>569</v>
      </c>
      <c r="E251" s="539">
        <v>14095</v>
      </c>
      <c r="F251" s="539">
        <v>14245</v>
      </c>
    </row>
    <row r="252" spans="2:6">
      <c r="B252" s="263"/>
      <c r="C252" s="537">
        <v>480401</v>
      </c>
      <c r="D252" s="538" t="s">
        <v>570</v>
      </c>
      <c r="E252" s="539">
        <v>16837</v>
      </c>
      <c r="F252" s="539">
        <v>16987</v>
      </c>
    </row>
    <row r="253" spans="2:6">
      <c r="B253" s="263"/>
      <c r="C253" s="537">
        <v>580405</v>
      </c>
      <c r="D253" s="538" t="s">
        <v>571</v>
      </c>
      <c r="E253" s="539">
        <v>15246</v>
      </c>
      <c r="F253" s="539">
        <v>15396</v>
      </c>
    </row>
    <row r="254" spans="2:6">
      <c r="B254" s="263"/>
      <c r="C254" s="537">
        <v>141601</v>
      </c>
      <c r="D254" s="538" t="s">
        <v>572</v>
      </c>
      <c r="E254" s="539">
        <v>10066</v>
      </c>
      <c r="F254" s="539">
        <v>10216</v>
      </c>
    </row>
    <row r="255" spans="2:6">
      <c r="B255" s="263"/>
      <c r="C255" s="537">
        <v>250701</v>
      </c>
      <c r="D255" s="538" t="s">
        <v>573</v>
      </c>
      <c r="E255" s="539">
        <v>13247</v>
      </c>
      <c r="F255" s="539">
        <v>13397</v>
      </c>
    </row>
    <row r="256" spans="2:6">
      <c r="B256" s="263"/>
      <c r="C256" s="537">
        <v>511201</v>
      </c>
      <c r="D256" s="538" t="s">
        <v>574</v>
      </c>
      <c r="E256" s="539">
        <v>13077</v>
      </c>
      <c r="F256" s="539">
        <v>13227</v>
      </c>
    </row>
    <row r="257" spans="2:6">
      <c r="B257" s="263"/>
      <c r="C257" s="537">
        <v>572901</v>
      </c>
      <c r="D257" s="538" t="s">
        <v>575</v>
      </c>
      <c r="E257" s="539">
        <v>15116</v>
      </c>
      <c r="F257" s="539">
        <v>15266</v>
      </c>
    </row>
    <row r="258" spans="2:6">
      <c r="B258" s="263"/>
      <c r="C258" s="537">
        <v>580905</v>
      </c>
      <c r="D258" s="538" t="s">
        <v>576</v>
      </c>
      <c r="E258" s="539">
        <v>16443</v>
      </c>
      <c r="F258" s="539">
        <v>16593</v>
      </c>
    </row>
    <row r="259" spans="2:6">
      <c r="B259" s="263"/>
      <c r="C259" s="537">
        <v>120906</v>
      </c>
      <c r="D259" s="538" t="s">
        <v>577</v>
      </c>
      <c r="E259" s="539">
        <v>14617</v>
      </c>
      <c r="F259" s="539">
        <v>14767</v>
      </c>
    </row>
    <row r="260" spans="2:6">
      <c r="B260" s="263"/>
      <c r="C260" s="537">
        <v>460701</v>
      </c>
      <c r="D260" s="538" t="s">
        <v>578</v>
      </c>
      <c r="E260" s="539">
        <v>10528</v>
      </c>
      <c r="F260" s="539">
        <v>10678</v>
      </c>
    </row>
    <row r="261" spans="2:6">
      <c r="B261" s="263"/>
      <c r="C261" s="537">
        <v>580406</v>
      </c>
      <c r="D261" s="538" t="s">
        <v>579</v>
      </c>
      <c r="E261" s="539">
        <v>14123</v>
      </c>
      <c r="F261" s="539">
        <v>14273</v>
      </c>
    </row>
    <row r="262" spans="2:6">
      <c r="B262" s="263"/>
      <c r="C262" s="537">
        <v>30501</v>
      </c>
      <c r="D262" s="538" t="s">
        <v>580</v>
      </c>
      <c r="E262" s="539">
        <v>10237</v>
      </c>
      <c r="F262" s="539">
        <v>10387</v>
      </c>
    </row>
    <row r="263" spans="2:6">
      <c r="B263" s="263"/>
      <c r="C263" s="537">
        <v>660501</v>
      </c>
      <c r="D263" s="538" t="s">
        <v>581</v>
      </c>
      <c r="E263" s="539">
        <v>23807</v>
      </c>
      <c r="F263" s="539">
        <v>23957</v>
      </c>
    </row>
    <row r="264" spans="2:6">
      <c r="B264" s="263"/>
      <c r="C264" s="537">
        <v>230301</v>
      </c>
      <c r="D264" s="538" t="s">
        <v>582</v>
      </c>
      <c r="E264" s="539">
        <v>12722</v>
      </c>
      <c r="F264" s="539">
        <v>12872</v>
      </c>
    </row>
    <row r="265" spans="2:6">
      <c r="B265" s="263"/>
      <c r="C265" s="537">
        <v>641001</v>
      </c>
      <c r="D265" s="538" t="s">
        <v>583</v>
      </c>
      <c r="E265" s="539">
        <v>12555</v>
      </c>
      <c r="F265" s="539">
        <v>12705</v>
      </c>
    </row>
    <row r="266" spans="2:6">
      <c r="B266" s="263"/>
      <c r="C266" s="537">
        <v>660404</v>
      </c>
      <c r="D266" s="538" t="s">
        <v>584</v>
      </c>
      <c r="E266" s="539">
        <v>19754</v>
      </c>
      <c r="F266" s="539">
        <v>19904</v>
      </c>
    </row>
    <row r="267" spans="2:6">
      <c r="B267" s="263"/>
      <c r="C267" s="537">
        <v>580506</v>
      </c>
      <c r="D267" s="538" t="s">
        <v>585</v>
      </c>
      <c r="E267" s="539">
        <v>16785</v>
      </c>
      <c r="F267" s="539">
        <v>16935</v>
      </c>
    </row>
    <row r="268" spans="2:6">
      <c r="B268" s="263"/>
      <c r="C268" s="537">
        <v>500201</v>
      </c>
      <c r="D268" s="538" t="s">
        <v>586</v>
      </c>
      <c r="E268" s="539">
        <v>17471</v>
      </c>
      <c r="F268" s="539">
        <v>17621</v>
      </c>
    </row>
    <row r="269" spans="2:6">
      <c r="B269" s="263"/>
      <c r="C269" s="537">
        <v>280201</v>
      </c>
      <c r="D269" s="538" t="s">
        <v>587</v>
      </c>
      <c r="E269" s="539">
        <v>18202</v>
      </c>
      <c r="F269" s="539">
        <v>18202</v>
      </c>
    </row>
    <row r="270" spans="2:6">
      <c r="B270" s="263"/>
      <c r="C270" s="537">
        <v>660203</v>
      </c>
      <c r="D270" s="538" t="s">
        <v>588</v>
      </c>
      <c r="E270" s="539">
        <v>18524</v>
      </c>
      <c r="F270" s="539">
        <v>18674</v>
      </c>
    </row>
    <row r="271" spans="2:6">
      <c r="B271" s="263"/>
      <c r="C271" s="537">
        <v>210601</v>
      </c>
      <c r="D271" s="538" t="s">
        <v>589</v>
      </c>
      <c r="E271" s="539">
        <v>9875</v>
      </c>
      <c r="F271" s="539">
        <v>10025</v>
      </c>
    </row>
    <row r="272" spans="2:6">
      <c r="B272" s="263"/>
      <c r="C272" s="537">
        <v>511301</v>
      </c>
      <c r="D272" s="538" t="s">
        <v>590</v>
      </c>
      <c r="E272" s="539">
        <v>12996</v>
      </c>
      <c r="F272" s="539">
        <v>13146</v>
      </c>
    </row>
    <row r="273" spans="2:6">
      <c r="B273" s="263"/>
      <c r="C273" s="537">
        <v>280409</v>
      </c>
      <c r="D273" s="538" t="s">
        <v>591</v>
      </c>
      <c r="E273" s="539">
        <v>17379</v>
      </c>
      <c r="F273" s="539">
        <v>17529</v>
      </c>
    </row>
    <row r="274" spans="2:6">
      <c r="B274" s="263"/>
      <c r="C274" s="537">
        <v>512404</v>
      </c>
      <c r="D274" s="538" t="s">
        <v>592</v>
      </c>
      <c r="E274" s="539">
        <v>11054</v>
      </c>
      <c r="F274" s="539">
        <v>11204</v>
      </c>
    </row>
    <row r="275" spans="2:6">
      <c r="B275" s="263"/>
      <c r="C275" s="537">
        <v>280214</v>
      </c>
      <c r="D275" s="538" t="s">
        <v>593</v>
      </c>
      <c r="E275" s="539">
        <v>22758</v>
      </c>
      <c r="F275" s="539">
        <v>22908</v>
      </c>
    </row>
    <row r="276" spans="2:6">
      <c r="B276" s="263"/>
      <c r="C276" s="537">
        <v>280517</v>
      </c>
      <c r="D276" s="538" t="s">
        <v>594</v>
      </c>
      <c r="E276" s="539">
        <v>15292</v>
      </c>
      <c r="F276" s="539">
        <v>15442</v>
      </c>
    </row>
    <row r="277" spans="2:6">
      <c r="B277" s="263"/>
      <c r="C277" s="537">
        <v>620803</v>
      </c>
      <c r="D277" s="538" t="s">
        <v>595</v>
      </c>
      <c r="E277" s="539">
        <v>12807</v>
      </c>
      <c r="F277" s="539">
        <v>12957</v>
      </c>
    </row>
    <row r="278" spans="2:6">
      <c r="B278" s="263"/>
      <c r="C278" s="537">
        <v>440901</v>
      </c>
      <c r="D278" s="538" t="s">
        <v>596</v>
      </c>
      <c r="E278" s="539">
        <v>14933</v>
      </c>
      <c r="F278" s="539">
        <v>15083</v>
      </c>
    </row>
    <row r="279" spans="2:6">
      <c r="B279" s="263"/>
      <c r="C279" s="537">
        <v>261101</v>
      </c>
      <c r="D279" s="538" t="s">
        <v>597</v>
      </c>
      <c r="E279" s="539">
        <v>10550</v>
      </c>
      <c r="F279" s="539">
        <v>10700</v>
      </c>
    </row>
    <row r="280" spans="2:6">
      <c r="B280" s="263"/>
      <c r="C280" s="537">
        <v>41401</v>
      </c>
      <c r="D280" s="538" t="s">
        <v>598</v>
      </c>
      <c r="E280" s="539">
        <v>10302</v>
      </c>
      <c r="F280" s="539">
        <v>10452</v>
      </c>
    </row>
    <row r="281" spans="2:6">
      <c r="B281" s="263"/>
      <c r="C281" s="537">
        <v>141701</v>
      </c>
      <c r="D281" s="538" t="s">
        <v>599</v>
      </c>
      <c r="E281" s="539">
        <v>11382</v>
      </c>
      <c r="F281" s="539">
        <v>11532</v>
      </c>
    </row>
    <row r="282" spans="2:6">
      <c r="B282" s="263"/>
      <c r="C282" s="537">
        <v>412201</v>
      </c>
      <c r="D282" s="538" t="s">
        <v>600</v>
      </c>
      <c r="E282" s="539">
        <v>10738</v>
      </c>
      <c r="F282" s="539">
        <v>10888</v>
      </c>
    </row>
    <row r="283" spans="2:6">
      <c r="B283" s="263"/>
      <c r="C283" s="537">
        <v>450704</v>
      </c>
      <c r="D283" s="538" t="s">
        <v>601</v>
      </c>
      <c r="E283" s="539">
        <v>10625</v>
      </c>
      <c r="F283" s="539">
        <v>10775</v>
      </c>
    </row>
    <row r="284" spans="2:6">
      <c r="B284" s="263"/>
      <c r="C284" s="537">
        <v>110701</v>
      </c>
      <c r="D284" s="538" t="s">
        <v>602</v>
      </c>
      <c r="E284" s="539">
        <v>11442</v>
      </c>
      <c r="F284" s="539">
        <v>11592</v>
      </c>
    </row>
    <row r="285" spans="2:6">
      <c r="B285" s="263"/>
      <c r="C285" s="537">
        <v>431401</v>
      </c>
      <c r="D285" s="538" t="s">
        <v>603</v>
      </c>
      <c r="E285" s="539">
        <v>12491</v>
      </c>
      <c r="F285" s="539">
        <v>12641</v>
      </c>
    </row>
    <row r="286" spans="2:6">
      <c r="B286" s="263"/>
      <c r="C286" s="537">
        <v>260901</v>
      </c>
      <c r="D286" s="538" t="s">
        <v>604</v>
      </c>
      <c r="E286" s="539">
        <v>10785</v>
      </c>
      <c r="F286" s="539">
        <v>10935</v>
      </c>
    </row>
    <row r="287" spans="2:6">
      <c r="B287" s="263"/>
      <c r="C287" s="537">
        <v>491401</v>
      </c>
      <c r="D287" s="538" t="s">
        <v>605</v>
      </c>
      <c r="E287" s="539">
        <v>10688</v>
      </c>
      <c r="F287" s="539">
        <v>10838</v>
      </c>
    </row>
    <row r="288" spans="2:6">
      <c r="B288" s="263"/>
      <c r="C288" s="537">
        <v>490501</v>
      </c>
      <c r="D288" s="538" t="s">
        <v>606</v>
      </c>
      <c r="E288" s="539">
        <v>12132</v>
      </c>
      <c r="F288" s="539">
        <v>12282</v>
      </c>
    </row>
    <row r="289" spans="2:6">
      <c r="B289" s="263"/>
      <c r="C289" s="537">
        <v>571800</v>
      </c>
      <c r="D289" s="538" t="s">
        <v>607</v>
      </c>
      <c r="E289" s="539">
        <v>10208</v>
      </c>
      <c r="F289" s="539">
        <v>10358</v>
      </c>
    </row>
    <row r="290" spans="2:6">
      <c r="B290" s="263"/>
      <c r="C290" s="537">
        <v>70901</v>
      </c>
      <c r="D290" s="538" t="s">
        <v>608</v>
      </c>
      <c r="E290" s="539">
        <v>10538</v>
      </c>
      <c r="F290" s="539">
        <v>10688</v>
      </c>
    </row>
    <row r="291" spans="2:6">
      <c r="B291" s="263"/>
      <c r="C291" s="537">
        <v>101300</v>
      </c>
      <c r="D291" s="538" t="s">
        <v>609</v>
      </c>
      <c r="E291" s="539">
        <v>13572</v>
      </c>
      <c r="F291" s="539">
        <v>13722</v>
      </c>
    </row>
    <row r="292" spans="2:6">
      <c r="B292" s="263"/>
      <c r="C292" s="537">
        <v>641301</v>
      </c>
      <c r="D292" s="538" t="s">
        <v>610</v>
      </c>
      <c r="E292" s="539">
        <v>10371</v>
      </c>
      <c r="F292" s="539">
        <v>10521</v>
      </c>
    </row>
    <row r="293" spans="2:6">
      <c r="B293" s="263"/>
      <c r="C293" s="537">
        <v>190901</v>
      </c>
      <c r="D293" s="538" t="s">
        <v>611</v>
      </c>
      <c r="E293" s="539">
        <v>16832</v>
      </c>
      <c r="F293" s="539">
        <v>16982</v>
      </c>
    </row>
    <row r="294" spans="2:6">
      <c r="B294" s="263"/>
      <c r="C294" s="537">
        <v>580403</v>
      </c>
      <c r="D294" s="538" t="s">
        <v>612</v>
      </c>
      <c r="E294" s="539">
        <v>17862</v>
      </c>
      <c r="F294" s="539">
        <v>18012</v>
      </c>
    </row>
    <row r="295" spans="2:6">
      <c r="B295" s="263"/>
      <c r="C295" s="537">
        <v>130801</v>
      </c>
      <c r="D295" s="538" t="s">
        <v>613</v>
      </c>
      <c r="E295" s="539">
        <v>12405</v>
      </c>
      <c r="F295" s="539">
        <v>12555</v>
      </c>
    </row>
    <row r="296" spans="2:6">
      <c r="B296" s="263"/>
      <c r="C296" s="537">
        <v>200401</v>
      </c>
      <c r="D296" s="538" t="s">
        <v>614</v>
      </c>
      <c r="E296" s="539">
        <v>24404</v>
      </c>
      <c r="F296" s="539">
        <v>24554</v>
      </c>
    </row>
    <row r="297" spans="2:6">
      <c r="B297" s="263"/>
      <c r="C297" s="537">
        <v>220301</v>
      </c>
      <c r="D297" s="538" t="s">
        <v>615</v>
      </c>
      <c r="E297" s="539">
        <v>6996</v>
      </c>
      <c r="F297" s="539">
        <v>7496</v>
      </c>
    </row>
    <row r="298" spans="2:6">
      <c r="B298" s="263"/>
      <c r="C298" s="537">
        <v>200501</v>
      </c>
      <c r="D298" s="538" t="s">
        <v>616</v>
      </c>
      <c r="E298" s="539">
        <v>26397</v>
      </c>
      <c r="F298" s="539">
        <v>26547</v>
      </c>
    </row>
    <row r="299" spans="2:6">
      <c r="B299" s="263"/>
      <c r="C299" s="537">
        <v>141301</v>
      </c>
      <c r="D299" s="538" t="s">
        <v>617</v>
      </c>
      <c r="E299" s="539">
        <v>10101</v>
      </c>
      <c r="F299" s="539">
        <v>10251</v>
      </c>
    </row>
    <row r="300" spans="2:6">
      <c r="B300" s="263"/>
      <c r="C300" s="537">
        <v>660402</v>
      </c>
      <c r="D300" s="538" t="s">
        <v>618</v>
      </c>
      <c r="E300" s="539">
        <v>20500</v>
      </c>
      <c r="F300" s="539">
        <v>20650</v>
      </c>
    </row>
    <row r="301" spans="2:6">
      <c r="B301" s="263"/>
      <c r="C301" s="537">
        <v>280231</v>
      </c>
      <c r="D301" s="538" t="s">
        <v>619</v>
      </c>
      <c r="E301" s="539">
        <v>28335</v>
      </c>
      <c r="F301" s="539">
        <v>28485</v>
      </c>
    </row>
    <row r="302" spans="2:6">
      <c r="B302" s="263"/>
      <c r="C302" s="537">
        <v>280226</v>
      </c>
      <c r="D302" s="538" t="s">
        <v>620</v>
      </c>
      <c r="E302" s="539">
        <v>15855</v>
      </c>
      <c r="F302" s="539">
        <v>16005</v>
      </c>
    </row>
    <row r="303" spans="2:6">
      <c r="B303" s="263"/>
      <c r="C303" s="537">
        <v>580502</v>
      </c>
      <c r="D303" s="538" t="s">
        <v>621</v>
      </c>
      <c r="E303" s="539">
        <v>14638</v>
      </c>
      <c r="F303" s="539">
        <v>14788</v>
      </c>
    </row>
    <row r="304" spans="2:6">
      <c r="B304" s="263"/>
      <c r="C304" s="537">
        <v>610600</v>
      </c>
      <c r="D304" s="538" t="s">
        <v>622</v>
      </c>
      <c r="E304" s="539">
        <v>13020</v>
      </c>
      <c r="F304" s="539">
        <v>13170</v>
      </c>
    </row>
    <row r="305" spans="2:6">
      <c r="B305" s="263"/>
      <c r="C305" s="537">
        <v>61700</v>
      </c>
      <c r="D305" s="538" t="s">
        <v>623</v>
      </c>
      <c r="E305" s="539">
        <v>10514</v>
      </c>
      <c r="F305" s="539">
        <v>10664</v>
      </c>
    </row>
    <row r="306" spans="2:6">
      <c r="B306" s="263"/>
      <c r="C306" s="537">
        <v>420411</v>
      </c>
      <c r="D306" s="538" t="s">
        <v>624</v>
      </c>
      <c r="E306" s="539">
        <v>11294</v>
      </c>
      <c r="F306" s="539">
        <v>11444</v>
      </c>
    </row>
    <row r="307" spans="2:6">
      <c r="B307" s="263"/>
      <c r="C307" s="537">
        <v>572702</v>
      </c>
      <c r="D307" s="538" t="s">
        <v>625</v>
      </c>
      <c r="E307" s="539">
        <v>10940</v>
      </c>
      <c r="F307" s="539">
        <v>11090</v>
      </c>
    </row>
    <row r="308" spans="2:6">
      <c r="B308" s="263"/>
      <c r="C308" s="537">
        <v>540901</v>
      </c>
      <c r="D308" s="538" t="s">
        <v>626</v>
      </c>
      <c r="E308" s="539">
        <v>12795</v>
      </c>
      <c r="F308" s="539">
        <v>12945</v>
      </c>
    </row>
    <row r="309" spans="2:6">
      <c r="B309" s="263"/>
      <c r="C309" s="537">
        <v>280515</v>
      </c>
      <c r="D309" s="538" t="s">
        <v>627</v>
      </c>
      <c r="E309" s="539">
        <v>24261</v>
      </c>
      <c r="F309" s="539">
        <v>24411</v>
      </c>
    </row>
    <row r="310" spans="2:6">
      <c r="B310" s="263"/>
      <c r="C310" s="537">
        <v>630601</v>
      </c>
      <c r="D310" s="538" t="s">
        <v>628</v>
      </c>
      <c r="E310" s="539">
        <v>18715</v>
      </c>
      <c r="F310" s="539">
        <v>18865</v>
      </c>
    </row>
    <row r="311" spans="2:6">
      <c r="B311" s="263"/>
      <c r="C311" s="537">
        <v>31502</v>
      </c>
      <c r="D311" s="538" t="s">
        <v>629</v>
      </c>
      <c r="E311" s="539">
        <v>12416</v>
      </c>
      <c r="F311" s="539">
        <v>12566</v>
      </c>
    </row>
    <row r="312" spans="2:6">
      <c r="B312" s="263"/>
      <c r="C312" s="537">
        <v>170600</v>
      </c>
      <c r="D312" s="538" t="s">
        <v>630</v>
      </c>
      <c r="E312" s="539">
        <v>10758</v>
      </c>
      <c r="F312" s="539">
        <v>10908</v>
      </c>
    </row>
    <row r="313" spans="2:6">
      <c r="B313" s="263"/>
      <c r="C313" s="537">
        <v>420501</v>
      </c>
      <c r="D313" s="538" t="s">
        <v>631</v>
      </c>
      <c r="E313" s="539">
        <v>11973</v>
      </c>
      <c r="F313" s="539">
        <v>12123</v>
      </c>
    </row>
    <row r="314" spans="2:6">
      <c r="B314" s="263"/>
      <c r="C314" s="537">
        <v>660101</v>
      </c>
      <c r="D314" s="538" t="s">
        <v>632</v>
      </c>
      <c r="E314" s="539">
        <v>20857</v>
      </c>
      <c r="F314" s="539">
        <v>21007</v>
      </c>
    </row>
    <row r="315" spans="2:6">
      <c r="B315" s="263"/>
      <c r="C315" s="537">
        <v>150601</v>
      </c>
      <c r="D315" s="538" t="s">
        <v>633</v>
      </c>
      <c r="E315" s="539">
        <v>20011</v>
      </c>
      <c r="F315" s="539">
        <v>20161</v>
      </c>
    </row>
    <row r="316" spans="2:6">
      <c r="B316" s="263"/>
      <c r="C316" s="537">
        <v>450607</v>
      </c>
      <c r="D316" s="538" t="s">
        <v>634</v>
      </c>
      <c r="E316" s="539">
        <v>12940</v>
      </c>
      <c r="F316" s="539">
        <v>13090</v>
      </c>
    </row>
    <row r="317" spans="2:6">
      <c r="B317" s="263"/>
      <c r="C317" s="537">
        <v>142601</v>
      </c>
      <c r="D317" s="538" t="s">
        <v>635</v>
      </c>
      <c r="E317" s="539">
        <v>9827</v>
      </c>
      <c r="F317" s="539">
        <v>9977</v>
      </c>
    </row>
    <row r="318" spans="2:6">
      <c r="B318" s="263"/>
      <c r="C318" s="537">
        <v>101401</v>
      </c>
      <c r="D318" s="538" t="s">
        <v>636</v>
      </c>
      <c r="E318" s="539">
        <v>11589</v>
      </c>
      <c r="F318" s="539">
        <v>11739</v>
      </c>
    </row>
    <row r="319" spans="2:6">
      <c r="B319" s="263"/>
      <c r="C319" s="537">
        <v>580805</v>
      </c>
      <c r="D319" s="538" t="s">
        <v>637</v>
      </c>
      <c r="E319" s="539">
        <v>14278</v>
      </c>
      <c r="F319" s="539">
        <v>14428</v>
      </c>
    </row>
    <row r="320" spans="2:6">
      <c r="B320" s="263"/>
      <c r="C320" s="537">
        <v>620600</v>
      </c>
      <c r="D320" s="538" t="s">
        <v>638</v>
      </c>
      <c r="E320" s="539">
        <v>14811</v>
      </c>
      <c r="F320" s="539">
        <v>14961</v>
      </c>
    </row>
    <row r="321" spans="2:6">
      <c r="B321" s="263"/>
      <c r="C321" s="537">
        <v>441202</v>
      </c>
      <c r="D321" s="538" t="s">
        <v>639</v>
      </c>
      <c r="E321" s="539">
        <v>36930</v>
      </c>
      <c r="F321" s="539">
        <v>36930</v>
      </c>
    </row>
    <row r="322" spans="2:6">
      <c r="B322" s="263"/>
      <c r="C322" s="537">
        <v>221401</v>
      </c>
      <c r="D322" s="538" t="s">
        <v>640</v>
      </c>
      <c r="E322" s="539">
        <v>9808</v>
      </c>
      <c r="F322" s="539">
        <v>9958</v>
      </c>
    </row>
    <row r="323" spans="2:6">
      <c r="B323" s="263"/>
      <c r="C323" s="537">
        <v>141800</v>
      </c>
      <c r="D323" s="538" t="s">
        <v>641</v>
      </c>
      <c r="E323" s="539">
        <v>12319</v>
      </c>
      <c r="F323" s="539">
        <v>12469</v>
      </c>
    </row>
    <row r="324" spans="2:6">
      <c r="B324" s="263"/>
      <c r="C324" s="537">
        <v>420807</v>
      </c>
      <c r="D324" s="538" t="s">
        <v>642</v>
      </c>
      <c r="E324" s="539">
        <v>16116</v>
      </c>
      <c r="F324" s="539">
        <v>16266</v>
      </c>
    </row>
    <row r="325" spans="2:6">
      <c r="B325" s="263"/>
      <c r="C325" s="537">
        <v>630701</v>
      </c>
      <c r="D325" s="538" t="s">
        <v>643</v>
      </c>
      <c r="E325" s="539">
        <v>12871</v>
      </c>
      <c r="F325" s="539">
        <v>13021</v>
      </c>
    </row>
    <row r="326" spans="2:6">
      <c r="B326" s="263"/>
      <c r="C326" s="537">
        <v>151102</v>
      </c>
      <c r="D326" s="538" t="s">
        <v>644</v>
      </c>
      <c r="E326" s="539">
        <v>15292</v>
      </c>
      <c r="F326" s="539">
        <v>15442</v>
      </c>
    </row>
    <row r="327" spans="2:6">
      <c r="B327" s="263"/>
      <c r="C327" s="537">
        <v>200601</v>
      </c>
      <c r="D327" s="538" t="s">
        <v>645</v>
      </c>
      <c r="E327" s="539">
        <v>25681</v>
      </c>
      <c r="F327" s="539">
        <v>25831</v>
      </c>
    </row>
    <row r="328" spans="2:6">
      <c r="B328" s="263"/>
      <c r="C328" s="537">
        <v>662401</v>
      </c>
      <c r="D328" s="538" t="s">
        <v>646</v>
      </c>
      <c r="E328" s="539">
        <v>15359</v>
      </c>
      <c r="F328" s="539">
        <v>15509</v>
      </c>
    </row>
    <row r="329" spans="2:6">
      <c r="B329" s="263"/>
      <c r="C329" s="537">
        <v>141901</v>
      </c>
      <c r="D329" s="538" t="s">
        <v>647</v>
      </c>
      <c r="E329" s="539">
        <v>8792</v>
      </c>
      <c r="F329" s="539">
        <v>8942</v>
      </c>
    </row>
    <row r="330" spans="2:6">
      <c r="B330" s="263"/>
      <c r="C330" s="537">
        <v>610801</v>
      </c>
      <c r="D330" s="538" t="s">
        <v>648</v>
      </c>
      <c r="E330" s="539">
        <v>11205</v>
      </c>
      <c r="F330" s="539">
        <v>11355</v>
      </c>
    </row>
    <row r="331" spans="2:6">
      <c r="B331" s="263"/>
      <c r="C331" s="537">
        <v>490601</v>
      </c>
      <c r="D331" s="538" t="s">
        <v>649</v>
      </c>
      <c r="E331" s="539">
        <v>9702</v>
      </c>
      <c r="F331" s="539">
        <v>9852</v>
      </c>
    </row>
    <row r="332" spans="2:6">
      <c r="B332" s="263"/>
      <c r="C332" s="537">
        <v>470801</v>
      </c>
      <c r="D332" s="538" t="s">
        <v>650</v>
      </c>
      <c r="E332" s="539">
        <v>10984</v>
      </c>
      <c r="F332" s="539">
        <v>11134</v>
      </c>
    </row>
    <row r="333" spans="2:6">
      <c r="B333" s="263"/>
      <c r="C333" s="537">
        <v>280215</v>
      </c>
      <c r="D333" s="538" t="s">
        <v>651</v>
      </c>
      <c r="E333" s="539">
        <v>23002</v>
      </c>
      <c r="F333" s="539">
        <v>23002</v>
      </c>
    </row>
    <row r="334" spans="2:6">
      <c r="B334" s="263"/>
      <c r="C334" s="537">
        <v>181001</v>
      </c>
      <c r="D334" s="538" t="s">
        <v>652</v>
      </c>
      <c r="E334" s="539">
        <v>11140</v>
      </c>
      <c r="F334" s="539">
        <v>11290</v>
      </c>
    </row>
    <row r="335" spans="2:6">
      <c r="B335" s="263"/>
      <c r="C335" s="537">
        <v>670401</v>
      </c>
      <c r="D335" s="538" t="s">
        <v>653</v>
      </c>
      <c r="E335" s="539">
        <v>11687</v>
      </c>
      <c r="F335" s="539">
        <v>11837</v>
      </c>
    </row>
    <row r="336" spans="2:6">
      <c r="B336" s="263"/>
      <c r="C336" s="537">
        <v>280205</v>
      </c>
      <c r="D336" s="538" t="s">
        <v>654</v>
      </c>
      <c r="E336" s="539">
        <v>17630</v>
      </c>
      <c r="F336" s="539">
        <v>17780</v>
      </c>
    </row>
    <row r="337" spans="2:6">
      <c r="B337" s="263"/>
      <c r="C337" s="537">
        <v>400301</v>
      </c>
      <c r="D337" s="538" t="s">
        <v>655</v>
      </c>
      <c r="E337" s="539">
        <v>12229</v>
      </c>
      <c r="F337" s="539">
        <v>12229</v>
      </c>
    </row>
    <row r="338" spans="2:6">
      <c r="B338" s="263"/>
      <c r="C338" s="537">
        <v>590901</v>
      </c>
      <c r="D338" s="538" t="s">
        <v>656</v>
      </c>
      <c r="E338" s="539">
        <v>17477</v>
      </c>
      <c r="F338" s="539">
        <v>17477</v>
      </c>
    </row>
    <row r="339" spans="2:6">
      <c r="B339" s="263"/>
      <c r="C339" s="537">
        <v>580104</v>
      </c>
      <c r="D339" s="538" t="s">
        <v>657</v>
      </c>
      <c r="E339" s="539">
        <v>14603</v>
      </c>
      <c r="F339" s="539">
        <v>14753</v>
      </c>
    </row>
    <row r="340" spans="2:6">
      <c r="B340" s="263"/>
      <c r="C340" s="537">
        <v>511602</v>
      </c>
      <c r="D340" s="538" t="s">
        <v>658</v>
      </c>
      <c r="E340" s="539">
        <v>12672</v>
      </c>
      <c r="F340" s="539">
        <v>12822</v>
      </c>
    </row>
    <row r="341" spans="2:6">
      <c r="B341" s="263"/>
      <c r="C341" s="537">
        <v>210800</v>
      </c>
      <c r="D341" s="538" t="s">
        <v>659</v>
      </c>
      <c r="E341" s="539">
        <v>11821</v>
      </c>
      <c r="F341" s="539">
        <v>11971</v>
      </c>
    </row>
    <row r="342" spans="2:6">
      <c r="B342" s="263"/>
      <c r="C342" s="537">
        <v>421501</v>
      </c>
      <c r="D342" s="538" t="s">
        <v>660</v>
      </c>
      <c r="E342" s="539">
        <v>12879</v>
      </c>
      <c r="F342" s="539">
        <v>13029</v>
      </c>
    </row>
    <row r="343" spans="2:6">
      <c r="B343" s="263"/>
      <c r="C343" s="537">
        <v>591302</v>
      </c>
      <c r="D343" s="538" t="s">
        <v>661</v>
      </c>
      <c r="E343" s="539">
        <v>16435</v>
      </c>
      <c r="F343" s="539">
        <v>16585</v>
      </c>
    </row>
    <row r="344" spans="2:6">
      <c r="B344" s="263"/>
      <c r="C344" s="537">
        <v>240801</v>
      </c>
      <c r="D344" s="538" t="s">
        <v>662</v>
      </c>
      <c r="E344" s="539">
        <v>11706</v>
      </c>
      <c r="F344" s="539">
        <v>11856</v>
      </c>
    </row>
    <row r="345" spans="2:6">
      <c r="B345" s="263"/>
      <c r="C345" s="537">
        <v>400400</v>
      </c>
      <c r="D345" s="538" t="s">
        <v>663</v>
      </c>
      <c r="E345" s="539">
        <v>10265</v>
      </c>
      <c r="F345" s="539">
        <v>10415</v>
      </c>
    </row>
    <row r="346" spans="2:6">
      <c r="B346" s="263"/>
      <c r="C346" s="537">
        <v>280503</v>
      </c>
      <c r="D346" s="538" t="s">
        <v>664</v>
      </c>
      <c r="E346" s="539">
        <v>22857</v>
      </c>
      <c r="F346" s="539">
        <v>23007</v>
      </c>
    </row>
    <row r="347" spans="2:6">
      <c r="B347" s="263"/>
      <c r="C347" s="537">
        <v>280300</v>
      </c>
      <c r="D347" s="538" t="s">
        <v>665</v>
      </c>
      <c r="E347" s="539">
        <v>22698</v>
      </c>
      <c r="F347" s="539">
        <v>22848</v>
      </c>
    </row>
    <row r="348" spans="2:6">
      <c r="B348" s="263"/>
      <c r="C348" s="537">
        <v>200701</v>
      </c>
      <c r="D348" s="538" t="s">
        <v>666</v>
      </c>
      <c r="E348" s="539">
        <v>42198</v>
      </c>
      <c r="F348" s="539">
        <v>42698</v>
      </c>
    </row>
    <row r="349" spans="2:6">
      <c r="B349" s="263"/>
      <c r="C349" s="537">
        <v>580212</v>
      </c>
      <c r="D349" s="538" t="s">
        <v>667</v>
      </c>
      <c r="E349" s="539">
        <v>14730</v>
      </c>
      <c r="F349" s="539">
        <v>14880</v>
      </c>
    </row>
    <row r="350" spans="2:6">
      <c r="B350" s="263"/>
      <c r="C350" s="537">
        <v>230901</v>
      </c>
      <c r="D350" s="538" t="s">
        <v>668</v>
      </c>
      <c r="E350" s="539">
        <v>9953</v>
      </c>
      <c r="F350" s="539">
        <v>10103</v>
      </c>
    </row>
    <row r="351" spans="2:6">
      <c r="B351" s="263"/>
      <c r="C351" s="537">
        <v>221301</v>
      </c>
      <c r="D351" s="538" t="s">
        <v>669</v>
      </c>
      <c r="E351" s="539">
        <v>13371</v>
      </c>
      <c r="F351" s="539">
        <v>13521</v>
      </c>
    </row>
    <row r="352" spans="2:6">
      <c r="B352" s="263"/>
      <c r="C352" s="537">
        <v>280220</v>
      </c>
      <c r="D352" s="538" t="s">
        <v>670</v>
      </c>
      <c r="E352" s="539">
        <v>18030</v>
      </c>
      <c r="F352" s="539">
        <v>18180</v>
      </c>
    </row>
    <row r="353" spans="2:6">
      <c r="B353" s="263"/>
      <c r="C353" s="537">
        <v>421504</v>
      </c>
      <c r="D353" s="538" t="s">
        <v>671</v>
      </c>
      <c r="E353" s="539">
        <v>15849</v>
      </c>
      <c r="F353" s="539">
        <v>15999</v>
      </c>
    </row>
    <row r="354" spans="2:6">
      <c r="B354" s="263"/>
      <c r="C354" s="537">
        <v>451001</v>
      </c>
      <c r="D354" s="538" t="s">
        <v>672</v>
      </c>
      <c r="E354" s="539">
        <v>10869</v>
      </c>
      <c r="F354" s="539">
        <v>11019</v>
      </c>
    </row>
    <row r="355" spans="2:6">
      <c r="B355" s="263"/>
      <c r="C355" s="537">
        <v>650501</v>
      </c>
      <c r="D355" s="538" t="s">
        <v>673</v>
      </c>
      <c r="E355" s="539">
        <v>11040</v>
      </c>
      <c r="F355" s="539">
        <v>11190</v>
      </c>
    </row>
    <row r="356" spans="2:6">
      <c r="B356" s="263"/>
      <c r="C356" s="537">
        <v>251101</v>
      </c>
      <c r="D356" s="538" t="s">
        <v>674</v>
      </c>
      <c r="E356" s="539">
        <v>11088</v>
      </c>
      <c r="F356" s="539">
        <v>11238</v>
      </c>
    </row>
    <row r="357" spans="2:6">
      <c r="B357" s="263"/>
      <c r="C357" s="537">
        <v>511901</v>
      </c>
      <c r="D357" s="538" t="s">
        <v>675</v>
      </c>
      <c r="E357" s="539">
        <v>10841</v>
      </c>
      <c r="F357" s="539">
        <v>10991</v>
      </c>
    </row>
    <row r="358" spans="2:6">
      <c r="B358" s="263"/>
      <c r="C358" s="537">
        <v>480101</v>
      </c>
      <c r="D358" s="538" t="s">
        <v>676</v>
      </c>
      <c r="E358" s="539">
        <v>14275</v>
      </c>
      <c r="F358" s="539">
        <v>14425</v>
      </c>
    </row>
    <row r="359" spans="2:6">
      <c r="B359" s="263"/>
      <c r="C359" s="537">
        <v>31101</v>
      </c>
      <c r="D359" s="538" t="s">
        <v>677</v>
      </c>
      <c r="E359" s="539">
        <v>10547</v>
      </c>
      <c r="F359" s="539">
        <v>10697</v>
      </c>
    </row>
    <row r="360" spans="2:6">
      <c r="B360" s="263"/>
      <c r="C360" s="537">
        <v>161501</v>
      </c>
      <c r="D360" s="538" t="s">
        <v>678</v>
      </c>
      <c r="E360" s="539">
        <v>10870</v>
      </c>
      <c r="F360" s="539">
        <v>11020</v>
      </c>
    </row>
    <row r="361" spans="2:6">
      <c r="B361" s="263"/>
      <c r="C361" s="537">
        <v>280212</v>
      </c>
      <c r="D361" s="538" t="s">
        <v>679</v>
      </c>
      <c r="E361" s="539">
        <v>20055</v>
      </c>
      <c r="F361" s="539">
        <v>20205</v>
      </c>
    </row>
    <row r="362" spans="2:6">
      <c r="B362" s="263"/>
      <c r="C362" s="537">
        <v>660701</v>
      </c>
      <c r="D362" s="538" t="s">
        <v>680</v>
      </c>
      <c r="E362" s="539">
        <v>18766</v>
      </c>
      <c r="F362" s="539">
        <v>18916</v>
      </c>
    </row>
    <row r="363" spans="2:6">
      <c r="B363" s="263"/>
      <c r="C363" s="537">
        <v>431101</v>
      </c>
      <c r="D363" s="538" t="s">
        <v>681</v>
      </c>
      <c r="E363" s="539">
        <v>10770</v>
      </c>
      <c r="F363" s="539">
        <v>10920</v>
      </c>
    </row>
    <row r="364" spans="2:6">
      <c r="B364" s="263"/>
      <c r="C364" s="537">
        <v>280406</v>
      </c>
      <c r="D364" s="538" t="s">
        <v>682</v>
      </c>
      <c r="E364" s="539">
        <v>21235</v>
      </c>
      <c r="F364" s="539">
        <v>21235</v>
      </c>
    </row>
    <row r="365" spans="2:6">
      <c r="B365" s="263"/>
      <c r="C365" s="537">
        <v>110901</v>
      </c>
      <c r="D365" s="538" t="s">
        <v>683</v>
      </c>
      <c r="E365" s="539">
        <v>11911</v>
      </c>
      <c r="F365" s="539">
        <v>12411</v>
      </c>
    </row>
    <row r="366" spans="2:6">
      <c r="B366" s="263"/>
      <c r="C366" s="537">
        <v>421101</v>
      </c>
      <c r="D366" s="538" t="s">
        <v>684</v>
      </c>
      <c r="E366" s="539">
        <v>10125</v>
      </c>
      <c r="F366" s="539">
        <v>10275</v>
      </c>
    </row>
    <row r="367" spans="2:6">
      <c r="B367" s="263"/>
      <c r="C367" s="537">
        <v>121401</v>
      </c>
      <c r="D367" s="538" t="s">
        <v>685</v>
      </c>
      <c r="E367" s="539">
        <v>13726</v>
      </c>
      <c r="F367" s="539">
        <v>13876</v>
      </c>
    </row>
    <row r="368" spans="2:6">
      <c r="B368" s="263"/>
      <c r="C368" s="537">
        <v>650701</v>
      </c>
      <c r="D368" s="538" t="s">
        <v>686</v>
      </c>
      <c r="E368" s="539">
        <v>11768</v>
      </c>
      <c r="F368" s="539">
        <v>11918</v>
      </c>
    </row>
    <row r="369" spans="2:6">
      <c r="B369" s="263"/>
      <c r="C369" s="537">
        <v>621001</v>
      </c>
      <c r="D369" s="538" t="s">
        <v>687</v>
      </c>
      <c r="E369" s="539">
        <v>15512</v>
      </c>
      <c r="F369" s="539">
        <v>16012</v>
      </c>
    </row>
    <row r="370" spans="2:6">
      <c r="B370" s="263"/>
      <c r="C370" s="537">
        <v>280523</v>
      </c>
      <c r="D370" s="538" t="s">
        <v>688</v>
      </c>
      <c r="E370" s="539">
        <v>16402</v>
      </c>
      <c r="F370" s="539">
        <v>16552</v>
      </c>
    </row>
    <row r="371" spans="2:6">
      <c r="B371" s="263"/>
      <c r="C371" s="537">
        <v>512001</v>
      </c>
      <c r="D371" s="538" t="s">
        <v>689</v>
      </c>
      <c r="E371" s="539">
        <v>10547</v>
      </c>
      <c r="F371" s="539">
        <v>10697</v>
      </c>
    </row>
    <row r="372" spans="2:6">
      <c r="B372" s="263"/>
      <c r="C372" s="537">
        <v>581012</v>
      </c>
      <c r="D372" s="538" t="s">
        <v>690</v>
      </c>
      <c r="E372" s="539">
        <v>16317</v>
      </c>
      <c r="F372" s="539">
        <v>16467</v>
      </c>
    </row>
    <row r="373" spans="2:6">
      <c r="B373" s="263"/>
      <c r="C373" s="537">
        <v>170801</v>
      </c>
      <c r="D373" s="538" t="s">
        <v>691</v>
      </c>
      <c r="E373" s="539">
        <v>10444</v>
      </c>
      <c r="F373" s="539">
        <v>10594</v>
      </c>
    </row>
    <row r="374" spans="2:6">
      <c r="B374" s="263"/>
      <c r="C374" s="537">
        <v>110304</v>
      </c>
      <c r="D374" s="538" t="s">
        <v>692</v>
      </c>
      <c r="E374" s="539">
        <v>11598</v>
      </c>
      <c r="F374" s="539">
        <v>11748</v>
      </c>
    </row>
    <row r="375" spans="2:6">
      <c r="B375" s="263"/>
      <c r="C375" s="537">
        <v>521200</v>
      </c>
      <c r="D375" s="538" t="s">
        <v>693</v>
      </c>
      <c r="E375" s="539">
        <v>10630</v>
      </c>
      <c r="F375" s="539">
        <v>10280</v>
      </c>
    </row>
    <row r="376" spans="2:6">
      <c r="B376" s="263"/>
      <c r="C376" s="537">
        <v>450801</v>
      </c>
      <c r="D376" s="538" t="s">
        <v>694</v>
      </c>
      <c r="E376" s="539">
        <v>11177</v>
      </c>
      <c r="F376" s="539">
        <v>11327</v>
      </c>
    </row>
    <row r="377" spans="2:6">
      <c r="B377" s="263"/>
      <c r="C377" s="537">
        <v>10615</v>
      </c>
      <c r="D377" s="538" t="s">
        <v>695</v>
      </c>
      <c r="E377" s="539">
        <v>16220</v>
      </c>
      <c r="F377" s="539">
        <v>16370</v>
      </c>
    </row>
    <row r="378" spans="2:6">
      <c r="B378" s="263"/>
      <c r="C378" s="537">
        <v>280225</v>
      </c>
      <c r="D378" s="538" t="s">
        <v>696</v>
      </c>
      <c r="E378" s="539">
        <v>18286</v>
      </c>
      <c r="F378" s="539">
        <v>18436</v>
      </c>
    </row>
    <row r="379" spans="2:6">
      <c r="B379" s="263"/>
      <c r="C379" s="537">
        <v>460901</v>
      </c>
      <c r="D379" s="538" t="s">
        <v>697</v>
      </c>
      <c r="E379" s="539">
        <v>12052</v>
      </c>
      <c r="F379" s="539">
        <v>12202</v>
      </c>
    </row>
    <row r="380" spans="2:6">
      <c r="B380" s="263"/>
      <c r="C380" s="537">
        <v>580211</v>
      </c>
      <c r="D380" s="538" t="s">
        <v>698</v>
      </c>
      <c r="E380" s="539">
        <v>13469</v>
      </c>
      <c r="F380" s="539">
        <v>13619</v>
      </c>
    </row>
    <row r="381" spans="2:6">
      <c r="B381" s="263"/>
      <c r="C381" s="537">
        <v>541001</v>
      </c>
      <c r="D381" s="538" t="s">
        <v>699</v>
      </c>
      <c r="E381" s="539">
        <v>12803</v>
      </c>
      <c r="F381" s="539">
        <v>12953</v>
      </c>
    </row>
    <row r="382" spans="2:6">
      <c r="B382" s="263"/>
      <c r="C382" s="537">
        <v>441000</v>
      </c>
      <c r="D382" s="538" t="s">
        <v>700</v>
      </c>
      <c r="E382" s="539">
        <v>13109</v>
      </c>
      <c r="F382" s="539">
        <v>13259</v>
      </c>
    </row>
    <row r="383" spans="2:6">
      <c r="B383" s="263"/>
      <c r="C383" s="537">
        <v>471101</v>
      </c>
      <c r="D383" s="538" t="s">
        <v>701</v>
      </c>
      <c r="E383" s="539">
        <v>12567</v>
      </c>
      <c r="F383" s="539">
        <v>12717</v>
      </c>
    </row>
    <row r="384" spans="2:6">
      <c r="B384" s="263"/>
      <c r="C384" s="537">
        <v>132201</v>
      </c>
      <c r="D384" s="538" t="s">
        <v>702</v>
      </c>
      <c r="E384" s="539">
        <v>13252</v>
      </c>
      <c r="F384" s="539">
        <v>13402</v>
      </c>
    </row>
    <row r="385" spans="2:6">
      <c r="B385" s="263"/>
      <c r="C385" s="537">
        <v>580208</v>
      </c>
      <c r="D385" s="538" t="s">
        <v>703</v>
      </c>
      <c r="E385" s="539">
        <v>13272</v>
      </c>
      <c r="F385" s="539">
        <v>13422</v>
      </c>
    </row>
    <row r="386" spans="2:6">
      <c r="B386" s="263"/>
      <c r="C386" s="537">
        <v>280410</v>
      </c>
      <c r="D386" s="538" t="s">
        <v>704</v>
      </c>
      <c r="E386" s="539">
        <v>24059</v>
      </c>
      <c r="F386" s="539">
        <v>24209</v>
      </c>
    </row>
    <row r="387" spans="2:6">
      <c r="B387" s="263"/>
      <c r="C387" s="537">
        <v>150801</v>
      </c>
      <c r="D387" s="538" t="s">
        <v>705</v>
      </c>
      <c r="E387" s="539">
        <v>25987</v>
      </c>
      <c r="F387" s="539">
        <v>26137</v>
      </c>
    </row>
    <row r="388" spans="2:6">
      <c r="B388" s="263"/>
      <c r="C388" s="537">
        <v>441101</v>
      </c>
      <c r="D388" s="538" t="s">
        <v>706</v>
      </c>
      <c r="E388" s="539">
        <v>10902</v>
      </c>
      <c r="F388" s="539">
        <v>11052</v>
      </c>
    </row>
    <row r="389" spans="2:6">
      <c r="B389" s="263"/>
      <c r="C389" s="537">
        <v>441201</v>
      </c>
      <c r="D389" s="538" t="s">
        <v>707</v>
      </c>
      <c r="E389" s="539">
        <v>13439</v>
      </c>
      <c r="F389" s="539">
        <v>13589</v>
      </c>
    </row>
    <row r="390" spans="2:6">
      <c r="B390" s="263"/>
      <c r="C390" s="537">
        <v>580306</v>
      </c>
      <c r="D390" s="538" t="s">
        <v>708</v>
      </c>
      <c r="E390" s="539">
        <v>31609</v>
      </c>
      <c r="F390" s="539">
        <v>31759</v>
      </c>
    </row>
    <row r="391" spans="2:6">
      <c r="B391" s="263"/>
      <c r="C391" s="537">
        <v>591401</v>
      </c>
      <c r="D391" s="538" t="s">
        <v>709</v>
      </c>
      <c r="E391" s="539">
        <v>14456</v>
      </c>
      <c r="F391" s="539">
        <v>14606</v>
      </c>
    </row>
    <row r="392" spans="2:6">
      <c r="B392" s="263"/>
      <c r="C392" s="537">
        <v>51301</v>
      </c>
      <c r="D392" s="538" t="s">
        <v>710</v>
      </c>
      <c r="E392" s="539">
        <v>10552</v>
      </c>
      <c r="F392" s="539">
        <v>10702</v>
      </c>
    </row>
    <row r="393" spans="2:6">
      <c r="B393" s="263"/>
      <c r="C393" s="537">
        <v>150901</v>
      </c>
      <c r="D393" s="538" t="s">
        <v>711</v>
      </c>
      <c r="E393" s="539">
        <v>12205</v>
      </c>
      <c r="F393" s="539">
        <v>12355</v>
      </c>
    </row>
    <row r="394" spans="2:6">
      <c r="B394" s="263"/>
      <c r="C394" s="537">
        <v>471201</v>
      </c>
      <c r="D394" s="538" t="s">
        <v>712</v>
      </c>
      <c r="E394" s="539">
        <v>10786</v>
      </c>
      <c r="F394" s="539">
        <v>10936</v>
      </c>
    </row>
    <row r="395" spans="2:6">
      <c r="B395" s="263"/>
      <c r="C395" s="537">
        <v>512101</v>
      </c>
      <c r="D395" s="538" t="s">
        <v>713</v>
      </c>
      <c r="E395" s="539">
        <v>14030</v>
      </c>
      <c r="F395" s="539">
        <v>14180</v>
      </c>
    </row>
    <row r="396" spans="2:6">
      <c r="B396" s="263"/>
      <c r="C396" s="537">
        <v>250401</v>
      </c>
      <c r="D396" s="538" t="s">
        <v>714</v>
      </c>
      <c r="E396" s="539">
        <v>12464</v>
      </c>
      <c r="F396" s="539">
        <v>12614</v>
      </c>
    </row>
    <row r="397" spans="2:6">
      <c r="B397" s="263"/>
      <c r="C397" s="537">
        <v>212001</v>
      </c>
      <c r="D397" s="538" t="s">
        <v>715</v>
      </c>
      <c r="E397" s="539">
        <v>11581</v>
      </c>
      <c r="F397" s="539">
        <v>11731</v>
      </c>
    </row>
    <row r="398" spans="2:6">
      <c r="B398" s="263"/>
      <c r="C398" s="537">
        <v>240901</v>
      </c>
      <c r="D398" s="538" t="s">
        <v>716</v>
      </c>
      <c r="E398" s="539">
        <v>12470</v>
      </c>
      <c r="F398" s="539">
        <v>12620</v>
      </c>
    </row>
    <row r="399" spans="2:6">
      <c r="B399" s="263"/>
      <c r="C399" s="537">
        <v>660801</v>
      </c>
      <c r="D399" s="538" t="s">
        <v>717</v>
      </c>
      <c r="E399" s="539">
        <v>18940</v>
      </c>
      <c r="F399" s="539">
        <v>19090</v>
      </c>
    </row>
    <row r="400" spans="2:6">
      <c r="B400" s="263"/>
      <c r="C400" s="537">
        <v>580207</v>
      </c>
      <c r="D400" s="538" t="s">
        <v>718</v>
      </c>
      <c r="E400" s="539">
        <v>15191</v>
      </c>
      <c r="F400" s="539">
        <v>15341</v>
      </c>
    </row>
    <row r="401" spans="2:6">
      <c r="B401" s="263"/>
      <c r="C401" s="537">
        <v>660900</v>
      </c>
      <c r="D401" s="538" t="s">
        <v>719</v>
      </c>
      <c r="E401" s="539">
        <v>17144</v>
      </c>
      <c r="F401" s="539">
        <v>17294</v>
      </c>
    </row>
    <row r="402" spans="2:6">
      <c r="B402" s="263"/>
      <c r="C402" s="537">
        <v>500108</v>
      </c>
      <c r="D402" s="538" t="s">
        <v>720</v>
      </c>
      <c r="E402" s="539">
        <v>18881</v>
      </c>
      <c r="F402" s="539">
        <v>19031</v>
      </c>
    </row>
    <row r="403" spans="2:6">
      <c r="B403" s="263"/>
      <c r="C403" s="537">
        <v>431201</v>
      </c>
      <c r="D403" s="538" t="s">
        <v>721</v>
      </c>
      <c r="E403" s="539">
        <v>13485</v>
      </c>
      <c r="F403" s="539">
        <v>13635</v>
      </c>
    </row>
    <row r="404" spans="2:6">
      <c r="B404" s="263"/>
      <c r="C404" s="537">
        <v>411501</v>
      </c>
      <c r="D404" s="538" t="s">
        <v>722</v>
      </c>
      <c r="E404" s="539">
        <v>11781</v>
      </c>
      <c r="F404" s="539">
        <v>11931</v>
      </c>
    </row>
    <row r="405" spans="2:6">
      <c r="B405" s="263"/>
      <c r="C405" s="537">
        <v>280405</v>
      </c>
      <c r="D405" s="538" t="s">
        <v>723</v>
      </c>
      <c r="E405" s="539">
        <v>15121</v>
      </c>
      <c r="F405" s="539">
        <v>15271</v>
      </c>
    </row>
    <row r="406" spans="2:6">
      <c r="B406" s="263"/>
      <c r="C406" s="537">
        <v>101601</v>
      </c>
      <c r="D406" s="538" t="s">
        <v>724</v>
      </c>
      <c r="E406" s="539">
        <v>16142</v>
      </c>
      <c r="F406" s="539">
        <v>16292</v>
      </c>
    </row>
    <row r="407" spans="2:6">
      <c r="B407" s="263"/>
      <c r="C407" s="537">
        <v>621101</v>
      </c>
      <c r="D407" s="538" t="s">
        <v>725</v>
      </c>
      <c r="E407" s="539">
        <v>13634</v>
      </c>
      <c r="F407" s="539">
        <v>13784</v>
      </c>
    </row>
    <row r="408" spans="2:6">
      <c r="B408" s="263"/>
      <c r="C408" s="537">
        <v>661100</v>
      </c>
      <c r="D408" s="538" t="s">
        <v>726</v>
      </c>
      <c r="E408" s="539">
        <v>16488</v>
      </c>
      <c r="F408" s="539">
        <v>16638</v>
      </c>
    </row>
    <row r="409" spans="2:6">
      <c r="B409" s="263"/>
      <c r="C409" s="537">
        <v>581015</v>
      </c>
      <c r="D409" s="538" t="s">
        <v>727</v>
      </c>
      <c r="E409" s="539">
        <v>15631</v>
      </c>
      <c r="F409" s="539">
        <v>15781</v>
      </c>
    </row>
    <row r="410" spans="2:6">
      <c r="B410" s="263"/>
      <c r="C410" s="537">
        <v>650101</v>
      </c>
      <c r="D410" s="538" t="s">
        <v>728</v>
      </c>
      <c r="E410" s="539">
        <v>11450</v>
      </c>
      <c r="F410" s="539">
        <v>11600</v>
      </c>
    </row>
    <row r="411" spans="2:6">
      <c r="B411" s="263"/>
      <c r="C411" s="537">
        <v>600402</v>
      </c>
      <c r="D411" s="538" t="s">
        <v>729</v>
      </c>
      <c r="E411" s="539">
        <v>10637</v>
      </c>
      <c r="F411" s="539">
        <v>10787</v>
      </c>
    </row>
    <row r="412" spans="2:6">
      <c r="B412" s="263"/>
      <c r="C412" s="537">
        <v>441600</v>
      </c>
      <c r="D412" s="538" t="s">
        <v>730</v>
      </c>
      <c r="E412" s="539">
        <v>15146</v>
      </c>
      <c r="F412" s="539">
        <v>15296</v>
      </c>
    </row>
    <row r="413" spans="2:6">
      <c r="B413" s="263"/>
      <c r="C413" s="537">
        <v>151001</v>
      </c>
      <c r="D413" s="538" t="s">
        <v>731</v>
      </c>
      <c r="E413" s="539">
        <v>43580</v>
      </c>
      <c r="F413" s="539">
        <v>43580</v>
      </c>
    </row>
    <row r="414" spans="2:6">
      <c r="B414" s="263"/>
      <c r="C414" s="537">
        <v>400601</v>
      </c>
      <c r="D414" s="538" t="s">
        <v>732</v>
      </c>
      <c r="E414" s="539">
        <v>10436</v>
      </c>
      <c r="F414" s="539">
        <v>10586</v>
      </c>
    </row>
    <row r="415" spans="2:6">
      <c r="B415" s="263"/>
      <c r="C415" s="537">
        <v>610901</v>
      </c>
      <c r="D415" s="538" t="s">
        <v>733</v>
      </c>
      <c r="E415" s="539">
        <v>10182</v>
      </c>
      <c r="F415" s="539">
        <v>10332</v>
      </c>
    </row>
    <row r="416" spans="2:6">
      <c r="B416" s="263"/>
      <c r="C416" s="537">
        <v>400800</v>
      </c>
      <c r="D416" s="538" t="s">
        <v>734</v>
      </c>
      <c r="E416" s="539">
        <v>11275</v>
      </c>
      <c r="F416" s="539">
        <v>11425</v>
      </c>
    </row>
    <row r="417" spans="2:6">
      <c r="B417" s="263"/>
      <c r="C417" s="537">
        <v>400701</v>
      </c>
      <c r="D417" s="538" t="s">
        <v>735</v>
      </c>
      <c r="E417" s="539">
        <v>10793</v>
      </c>
      <c r="F417" s="539">
        <v>10943</v>
      </c>
    </row>
    <row r="418" spans="2:6">
      <c r="B418" s="263"/>
      <c r="C418" s="537">
        <v>530301</v>
      </c>
      <c r="D418" s="538" t="s">
        <v>736</v>
      </c>
      <c r="E418" s="539">
        <v>12140</v>
      </c>
      <c r="F418" s="539">
        <v>12290</v>
      </c>
    </row>
    <row r="419" spans="2:6">
      <c r="B419" s="263"/>
      <c r="C419" s="537">
        <v>580103</v>
      </c>
      <c r="D419" s="538" t="s">
        <v>737</v>
      </c>
      <c r="E419" s="539">
        <v>14640</v>
      </c>
      <c r="F419" s="539">
        <v>14790</v>
      </c>
    </row>
    <row r="420" spans="2:6">
      <c r="B420" s="263"/>
      <c r="C420" s="537">
        <v>280204</v>
      </c>
      <c r="D420" s="538" t="s">
        <v>738</v>
      </c>
      <c r="E420" s="539">
        <v>17843</v>
      </c>
      <c r="F420" s="539">
        <v>17993</v>
      </c>
    </row>
    <row r="421" spans="2:6">
      <c r="B421" s="263"/>
      <c r="C421" s="537">
        <v>142201</v>
      </c>
      <c r="D421" s="538" t="s">
        <v>739</v>
      </c>
      <c r="E421" s="539">
        <v>13373</v>
      </c>
      <c r="F421" s="539">
        <v>13523</v>
      </c>
    </row>
    <row r="422" spans="2:6">
      <c r="B422" s="263"/>
      <c r="C422" s="537">
        <v>10623</v>
      </c>
      <c r="D422" s="538" t="s">
        <v>740</v>
      </c>
      <c r="E422" s="539">
        <v>11058</v>
      </c>
      <c r="F422" s="539">
        <v>11208</v>
      </c>
    </row>
    <row r="423" spans="2:6">
      <c r="B423" s="263"/>
      <c r="C423" s="537">
        <v>490801</v>
      </c>
      <c r="D423" s="538" t="s">
        <v>741</v>
      </c>
      <c r="E423" s="539">
        <v>12091</v>
      </c>
      <c r="F423" s="539">
        <v>12241</v>
      </c>
    </row>
    <row r="424" spans="2:6">
      <c r="B424" s="263"/>
      <c r="C424" s="537">
        <v>280229</v>
      </c>
      <c r="D424" s="538" t="s">
        <v>742</v>
      </c>
      <c r="E424" s="539">
        <v>18175</v>
      </c>
      <c r="F424" s="539">
        <v>18325</v>
      </c>
    </row>
    <row r="425" spans="2:6">
      <c r="B425" s="263"/>
      <c r="C425" s="537">
        <v>651501</v>
      </c>
      <c r="D425" s="538" t="s">
        <v>743</v>
      </c>
      <c r="E425" s="539">
        <v>12380</v>
      </c>
      <c r="F425" s="539">
        <v>12530</v>
      </c>
    </row>
    <row r="426" spans="2:6">
      <c r="B426" s="263"/>
      <c r="C426" s="537">
        <v>661301</v>
      </c>
      <c r="D426" s="538" t="s">
        <v>744</v>
      </c>
      <c r="E426" s="539">
        <v>20630</v>
      </c>
      <c r="F426" s="539">
        <v>20780</v>
      </c>
    </row>
    <row r="427" spans="2:6">
      <c r="B427" s="263"/>
      <c r="C427" s="537">
        <v>280501</v>
      </c>
      <c r="D427" s="538" t="s">
        <v>745</v>
      </c>
      <c r="E427" s="539">
        <v>23673</v>
      </c>
      <c r="F427" s="539">
        <v>23823</v>
      </c>
    </row>
    <row r="428" spans="2:6">
      <c r="B428" s="263"/>
      <c r="C428" s="537">
        <v>420303</v>
      </c>
      <c r="D428" s="538" t="s">
        <v>746</v>
      </c>
      <c r="E428" s="539">
        <v>11059</v>
      </c>
      <c r="F428" s="539">
        <v>11209</v>
      </c>
    </row>
    <row r="429" spans="2:6">
      <c r="B429" s="263"/>
      <c r="C429" s="537">
        <v>400900</v>
      </c>
      <c r="D429" s="538" t="s">
        <v>747</v>
      </c>
      <c r="E429" s="539">
        <v>10943</v>
      </c>
      <c r="F429" s="539">
        <v>11093</v>
      </c>
    </row>
    <row r="430" spans="2:6">
      <c r="B430" s="263"/>
      <c r="C430" s="537">
        <v>630202</v>
      </c>
      <c r="D430" s="538" t="s">
        <v>748</v>
      </c>
      <c r="E430" s="539">
        <v>15825</v>
      </c>
      <c r="F430" s="539">
        <v>15975</v>
      </c>
    </row>
    <row r="431" spans="2:6">
      <c r="B431" s="263"/>
      <c r="C431" s="537">
        <v>131101</v>
      </c>
      <c r="D431" s="538" t="s">
        <v>749</v>
      </c>
      <c r="E431" s="539">
        <v>15692</v>
      </c>
      <c r="F431" s="539">
        <v>15842</v>
      </c>
    </row>
    <row r="432" spans="2:6">
      <c r="B432" s="263"/>
      <c r="C432" s="537">
        <v>90501</v>
      </c>
      <c r="D432" s="538" t="s">
        <v>750</v>
      </c>
      <c r="E432" s="539">
        <v>11893</v>
      </c>
      <c r="F432" s="539">
        <v>12043</v>
      </c>
    </row>
    <row r="433" spans="2:6">
      <c r="B433" s="263"/>
      <c r="C433" s="537">
        <v>90901</v>
      </c>
      <c r="D433" s="538" t="s">
        <v>751</v>
      </c>
      <c r="E433" s="539">
        <v>12944</v>
      </c>
      <c r="F433" s="539">
        <v>13094</v>
      </c>
    </row>
    <row r="434" spans="2:6">
      <c r="B434" s="263"/>
      <c r="C434" s="537">
        <v>580404</v>
      </c>
      <c r="D434" s="538" t="s">
        <v>752</v>
      </c>
      <c r="E434" s="539">
        <v>18358</v>
      </c>
      <c r="F434" s="539">
        <v>18508</v>
      </c>
    </row>
    <row r="435" spans="2:6">
      <c r="B435" s="263"/>
      <c r="C435" s="537">
        <v>170901</v>
      </c>
      <c r="D435" s="538" t="s">
        <v>753</v>
      </c>
      <c r="E435" s="539">
        <v>13790</v>
      </c>
      <c r="F435" s="539">
        <v>13940</v>
      </c>
    </row>
    <row r="436" spans="2:6">
      <c r="B436" s="263"/>
      <c r="C436" s="537">
        <v>81200</v>
      </c>
      <c r="D436" s="538" t="s">
        <v>754</v>
      </c>
      <c r="E436" s="539">
        <v>10306</v>
      </c>
      <c r="F436" s="539">
        <v>10456</v>
      </c>
    </row>
    <row r="437" spans="2:6">
      <c r="B437" s="263"/>
      <c r="C437" s="537">
        <v>512201</v>
      </c>
      <c r="D437" s="538" t="s">
        <v>755</v>
      </c>
      <c r="E437" s="539">
        <v>11002</v>
      </c>
      <c r="F437" s="539">
        <v>11152</v>
      </c>
    </row>
    <row r="438" spans="2:6">
      <c r="B438" s="263"/>
      <c r="C438" s="537">
        <v>411504</v>
      </c>
      <c r="D438" s="538" t="s">
        <v>756</v>
      </c>
      <c r="E438" s="539">
        <v>12184</v>
      </c>
      <c r="F438" s="539">
        <v>12334</v>
      </c>
    </row>
    <row r="439" spans="2:6">
      <c r="B439" s="263"/>
      <c r="C439" s="537">
        <v>500304</v>
      </c>
      <c r="D439" s="538" t="s">
        <v>757</v>
      </c>
      <c r="E439" s="539">
        <v>18590</v>
      </c>
      <c r="F439" s="539">
        <v>18740</v>
      </c>
    </row>
    <row r="440" spans="2:6">
      <c r="B440" s="263"/>
      <c r="C440" s="537">
        <v>300000</v>
      </c>
      <c r="D440" s="538" t="s">
        <v>758</v>
      </c>
      <c r="E440" s="539">
        <v>13877</v>
      </c>
      <c r="F440" s="539">
        <v>14027</v>
      </c>
    </row>
    <row r="441" spans="2:6">
      <c r="B441" s="263"/>
      <c r="C441" s="537">
        <v>181101</v>
      </c>
      <c r="D441" s="538" t="s">
        <v>759</v>
      </c>
      <c r="E441" s="539">
        <v>10344</v>
      </c>
      <c r="F441" s="539">
        <v>10494</v>
      </c>
    </row>
    <row r="442" spans="2:6">
      <c r="B442" s="263"/>
      <c r="C442" s="537">
        <v>280211</v>
      </c>
      <c r="D442" s="538" t="s">
        <v>760</v>
      </c>
      <c r="E442" s="539">
        <v>16417</v>
      </c>
      <c r="F442" s="539">
        <v>16567</v>
      </c>
    </row>
    <row r="443" spans="2:6">
      <c r="B443" s="263"/>
      <c r="C443" s="537">
        <v>550101</v>
      </c>
      <c r="D443" s="538" t="s">
        <v>761</v>
      </c>
      <c r="E443" s="539">
        <v>11363</v>
      </c>
      <c r="F443" s="539">
        <v>11363</v>
      </c>
    </row>
    <row r="444" spans="2:6">
      <c r="B444" s="263"/>
      <c r="C444" s="537">
        <v>512300</v>
      </c>
      <c r="D444" s="538" t="s">
        <v>762</v>
      </c>
      <c r="E444" s="539">
        <v>14303</v>
      </c>
      <c r="F444" s="539">
        <v>14453</v>
      </c>
    </row>
    <row r="445" spans="2:6">
      <c r="B445" s="263"/>
      <c r="C445" s="537">
        <v>42400</v>
      </c>
      <c r="D445" s="538" t="s">
        <v>763</v>
      </c>
      <c r="E445" s="539">
        <v>11326</v>
      </c>
      <c r="F445" s="539">
        <v>11476</v>
      </c>
    </row>
    <row r="446" spans="2:6">
      <c r="B446" s="263"/>
      <c r="C446" s="537">
        <v>251400</v>
      </c>
      <c r="D446" s="538" t="s">
        <v>764</v>
      </c>
      <c r="E446" s="539">
        <v>11429</v>
      </c>
      <c r="F446" s="539">
        <v>11579</v>
      </c>
    </row>
    <row r="447" spans="2:6">
      <c r="B447" s="263"/>
      <c r="C447" s="537">
        <v>471400</v>
      </c>
      <c r="D447" s="538" t="s">
        <v>765</v>
      </c>
      <c r="E447" s="539">
        <v>12140</v>
      </c>
      <c r="F447" s="539">
        <v>12290</v>
      </c>
    </row>
    <row r="448" spans="2:6">
      <c r="B448" s="263"/>
      <c r="C448" s="537">
        <v>421201</v>
      </c>
      <c r="D448" s="538" t="s">
        <v>766</v>
      </c>
      <c r="E448" s="539">
        <v>12482</v>
      </c>
      <c r="F448" s="539">
        <v>12632</v>
      </c>
    </row>
    <row r="449" spans="2:6">
      <c r="B449" s="263"/>
      <c r="C449" s="537">
        <v>621201</v>
      </c>
      <c r="D449" s="538" t="s">
        <v>767</v>
      </c>
      <c r="E449" s="539">
        <v>18921</v>
      </c>
      <c r="F449" s="539">
        <v>19071</v>
      </c>
    </row>
    <row r="450" spans="2:6">
      <c r="B450" s="263"/>
      <c r="C450" s="537">
        <v>271201</v>
      </c>
      <c r="D450" s="538" t="s">
        <v>768</v>
      </c>
      <c r="E450" s="539">
        <v>12847</v>
      </c>
      <c r="F450" s="539">
        <v>12997</v>
      </c>
    </row>
    <row r="451" spans="2:6">
      <c r="B451" s="263"/>
      <c r="C451" s="537">
        <v>142301</v>
      </c>
      <c r="D451" s="538" t="s">
        <v>769</v>
      </c>
      <c r="E451" s="539">
        <v>10873</v>
      </c>
      <c r="F451" s="539">
        <v>11023</v>
      </c>
    </row>
    <row r="452" spans="2:6">
      <c r="B452" s="263"/>
      <c r="C452" s="537">
        <v>412901</v>
      </c>
      <c r="D452" s="538" t="s">
        <v>770</v>
      </c>
      <c r="E452" s="539">
        <v>11342</v>
      </c>
      <c r="F452" s="539">
        <v>11492</v>
      </c>
    </row>
    <row r="453" spans="2:6">
      <c r="B453" s="263"/>
      <c r="C453" s="537">
        <v>661401</v>
      </c>
      <c r="D453" s="538" t="s">
        <v>771</v>
      </c>
      <c r="E453" s="539">
        <v>18296</v>
      </c>
      <c r="F453" s="539">
        <v>18296</v>
      </c>
    </row>
    <row r="454" spans="2:6">
      <c r="B454" s="263"/>
      <c r="C454" s="537">
        <v>461300</v>
      </c>
      <c r="D454" s="538" t="s">
        <v>772</v>
      </c>
      <c r="E454" s="539">
        <v>12620</v>
      </c>
      <c r="F454" s="539">
        <v>12770</v>
      </c>
    </row>
    <row r="455" spans="2:6">
      <c r="B455" s="263"/>
      <c r="C455" s="537">
        <v>471601</v>
      </c>
      <c r="D455" s="538" t="s">
        <v>773</v>
      </c>
      <c r="E455" s="539">
        <v>11831</v>
      </c>
      <c r="F455" s="539">
        <v>11981</v>
      </c>
    </row>
    <row r="456" spans="2:6">
      <c r="B456" s="263"/>
      <c r="C456" s="537">
        <v>600601</v>
      </c>
      <c r="D456" s="538" t="s">
        <v>774</v>
      </c>
      <c r="E456" s="539">
        <v>11874</v>
      </c>
      <c r="F456" s="539">
        <v>12024</v>
      </c>
    </row>
    <row r="457" spans="2:6">
      <c r="B457" s="263"/>
      <c r="C457" s="537">
        <v>81501</v>
      </c>
      <c r="D457" s="538" t="s">
        <v>775</v>
      </c>
      <c r="E457" s="539">
        <v>12208</v>
      </c>
      <c r="F457" s="539">
        <v>12358</v>
      </c>
    </row>
    <row r="458" spans="2:6">
      <c r="B458" s="263"/>
      <c r="C458" s="537">
        <v>280506</v>
      </c>
      <c r="D458" s="538" t="s">
        <v>776</v>
      </c>
      <c r="E458" s="539">
        <v>22883</v>
      </c>
      <c r="F458" s="539">
        <v>23033</v>
      </c>
    </row>
    <row r="459" spans="2:6">
      <c r="B459" s="263"/>
      <c r="C459" s="537">
        <v>581002</v>
      </c>
      <c r="D459" s="538" t="s">
        <v>777</v>
      </c>
      <c r="E459" s="539">
        <v>33281</v>
      </c>
      <c r="F459" s="539">
        <v>33431</v>
      </c>
    </row>
    <row r="460" spans="2:6">
      <c r="B460" s="263"/>
      <c r="C460" s="537">
        <v>650901</v>
      </c>
      <c r="D460" s="538" t="s">
        <v>778</v>
      </c>
      <c r="E460" s="539">
        <v>11005</v>
      </c>
      <c r="F460" s="539">
        <v>11155</v>
      </c>
    </row>
    <row r="461" spans="2:6">
      <c r="B461" s="263"/>
      <c r="C461" s="537">
        <v>61601</v>
      </c>
      <c r="D461" s="538" t="s">
        <v>779</v>
      </c>
      <c r="E461" s="539">
        <v>12176</v>
      </c>
      <c r="F461" s="539">
        <v>12326</v>
      </c>
    </row>
    <row r="462" spans="2:6">
      <c r="B462" s="263"/>
      <c r="C462" s="537">
        <v>512501</v>
      </c>
      <c r="D462" s="538" t="s">
        <v>780</v>
      </c>
      <c r="E462" s="539">
        <v>10959</v>
      </c>
      <c r="F462" s="539">
        <v>11109</v>
      </c>
    </row>
    <row r="463" spans="2:6">
      <c r="B463" s="263"/>
      <c r="C463" s="537">
        <v>580224</v>
      </c>
      <c r="D463" s="538" t="s">
        <v>781</v>
      </c>
      <c r="E463" s="539">
        <v>13164</v>
      </c>
      <c r="F463" s="539">
        <v>13314</v>
      </c>
    </row>
    <row r="464" spans="2:6">
      <c r="B464" s="263"/>
      <c r="C464" s="537">
        <v>181201</v>
      </c>
      <c r="D464" s="538" t="s">
        <v>782</v>
      </c>
      <c r="E464" s="539">
        <v>11032</v>
      </c>
      <c r="F464" s="539">
        <v>11182</v>
      </c>
    </row>
    <row r="465" spans="2:6">
      <c r="B465" s="263"/>
      <c r="C465" s="537">
        <v>131201</v>
      </c>
      <c r="D465" s="538" t="s">
        <v>783</v>
      </c>
      <c r="E465" s="539">
        <v>15921</v>
      </c>
      <c r="F465" s="539">
        <v>16071</v>
      </c>
    </row>
    <row r="466" spans="2:6">
      <c r="B466" s="263"/>
      <c r="C466" s="537">
        <v>500308</v>
      </c>
      <c r="D466" s="538" t="s">
        <v>784</v>
      </c>
      <c r="E466" s="539">
        <v>15208</v>
      </c>
      <c r="F466" s="539">
        <v>15358</v>
      </c>
    </row>
    <row r="467" spans="2:6">
      <c r="B467" s="263"/>
      <c r="C467" s="537">
        <v>661500</v>
      </c>
      <c r="D467" s="538" t="s">
        <v>785</v>
      </c>
      <c r="E467" s="539">
        <v>16780</v>
      </c>
      <c r="F467" s="539">
        <v>16930</v>
      </c>
    </row>
    <row r="468" spans="2:6">
      <c r="B468" s="263"/>
      <c r="C468" s="537">
        <v>661601</v>
      </c>
      <c r="D468" s="538" t="s">
        <v>786</v>
      </c>
      <c r="E468" s="539">
        <v>16537</v>
      </c>
      <c r="F468" s="539">
        <v>16687</v>
      </c>
    </row>
    <row r="469" spans="2:6">
      <c r="B469" s="263"/>
      <c r="C469" s="537">
        <v>181302</v>
      </c>
      <c r="D469" s="538" t="s">
        <v>787</v>
      </c>
      <c r="E469" s="539">
        <v>12178</v>
      </c>
      <c r="F469" s="539">
        <v>12328</v>
      </c>
    </row>
    <row r="470" spans="2:6">
      <c r="B470" s="263"/>
      <c r="C470" s="537">
        <v>261201</v>
      </c>
      <c r="D470" s="538" t="s">
        <v>788</v>
      </c>
      <c r="E470" s="539">
        <v>12696</v>
      </c>
      <c r="F470" s="539">
        <v>12846</v>
      </c>
    </row>
    <row r="471" spans="2:6">
      <c r="B471" s="263"/>
      <c r="C471" s="537">
        <v>680601</v>
      </c>
      <c r="D471" s="538" t="s">
        <v>789</v>
      </c>
      <c r="E471" s="539">
        <v>11904</v>
      </c>
      <c r="F471" s="539">
        <v>12054</v>
      </c>
    </row>
    <row r="472" spans="2:6">
      <c r="B472" s="263"/>
      <c r="C472" s="537">
        <v>671201</v>
      </c>
      <c r="D472" s="538" t="s">
        <v>790</v>
      </c>
      <c r="E472" s="539">
        <v>11391</v>
      </c>
      <c r="F472" s="539">
        <v>11541</v>
      </c>
    </row>
    <row r="473" spans="2:6">
      <c r="B473" s="263"/>
      <c r="C473" s="537">
        <v>91101</v>
      </c>
      <c r="D473" s="538" t="s">
        <v>791</v>
      </c>
      <c r="E473" s="539">
        <v>12199</v>
      </c>
      <c r="F473" s="539">
        <v>12349</v>
      </c>
    </row>
    <row r="474" spans="2:6">
      <c r="B474" s="263"/>
      <c r="C474" s="537">
        <v>431301</v>
      </c>
      <c r="D474" s="538" t="s">
        <v>792</v>
      </c>
      <c r="E474" s="539">
        <v>11726</v>
      </c>
      <c r="F474" s="539">
        <v>11876</v>
      </c>
    </row>
    <row r="475" spans="2:6">
      <c r="B475" s="263"/>
      <c r="C475" s="537">
        <v>462001</v>
      </c>
      <c r="D475" s="538" t="s">
        <v>793</v>
      </c>
      <c r="E475" s="539">
        <v>12576</v>
      </c>
      <c r="F475" s="539">
        <v>12726</v>
      </c>
    </row>
    <row r="476" spans="2:6">
      <c r="B476" s="263"/>
      <c r="C476" s="537">
        <v>440401</v>
      </c>
      <c r="D476" s="538" t="s">
        <v>794</v>
      </c>
      <c r="E476" s="539">
        <v>11920</v>
      </c>
      <c r="F476" s="539">
        <v>12070</v>
      </c>
    </row>
    <row r="477" spans="2:6">
      <c r="B477" s="263"/>
      <c r="C477" s="537">
        <v>131301</v>
      </c>
      <c r="D477" s="538" t="s">
        <v>795</v>
      </c>
      <c r="E477" s="539">
        <v>14915</v>
      </c>
      <c r="F477" s="539">
        <v>15065</v>
      </c>
    </row>
    <row r="478" spans="2:6">
      <c r="B478" s="263"/>
      <c r="C478" s="537">
        <v>60601</v>
      </c>
      <c r="D478" s="538" t="s">
        <v>796</v>
      </c>
      <c r="E478" s="539">
        <v>11939</v>
      </c>
      <c r="F478" s="539">
        <v>12089</v>
      </c>
    </row>
    <row r="479" spans="2:6">
      <c r="B479" s="263"/>
      <c r="C479" s="537">
        <v>261401</v>
      </c>
      <c r="D479" s="538" t="s">
        <v>797</v>
      </c>
      <c r="E479" s="539">
        <v>13072</v>
      </c>
      <c r="F479" s="539">
        <v>13222</v>
      </c>
    </row>
    <row r="480" spans="2:6">
      <c r="B480" s="263"/>
      <c r="C480" s="537">
        <v>280518</v>
      </c>
      <c r="D480" s="538" t="s">
        <v>798</v>
      </c>
      <c r="E480" s="539">
        <v>16054</v>
      </c>
      <c r="F480" s="539">
        <v>16204</v>
      </c>
    </row>
    <row r="481" spans="2:6">
      <c r="B481" s="263"/>
      <c r="C481" s="537">
        <v>280504</v>
      </c>
      <c r="D481" s="538" t="s">
        <v>799</v>
      </c>
      <c r="E481" s="539">
        <v>18292</v>
      </c>
      <c r="F481" s="539">
        <v>18442</v>
      </c>
    </row>
    <row r="482" spans="2:6">
      <c r="B482" s="263"/>
      <c r="C482" s="537">
        <v>91200</v>
      </c>
      <c r="D482" s="538" t="s">
        <v>800</v>
      </c>
      <c r="E482" s="539">
        <v>13954</v>
      </c>
      <c r="F482" s="539">
        <v>14104</v>
      </c>
    </row>
    <row r="483" spans="2:6">
      <c r="B483" s="263"/>
      <c r="C483" s="537">
        <v>660809</v>
      </c>
      <c r="D483" s="538" t="s">
        <v>801</v>
      </c>
      <c r="E483" s="539">
        <v>16908</v>
      </c>
      <c r="F483" s="539">
        <v>17058</v>
      </c>
    </row>
    <row r="484" spans="2:6">
      <c r="B484" s="263"/>
      <c r="C484" s="537">
        <v>660802</v>
      </c>
      <c r="D484" s="538" t="s">
        <v>802</v>
      </c>
      <c r="E484" s="539">
        <v>46683</v>
      </c>
      <c r="F484" s="539">
        <v>46833</v>
      </c>
    </row>
    <row r="485" spans="2:6">
      <c r="B485" s="263"/>
      <c r="C485" s="537">
        <v>211103</v>
      </c>
      <c r="D485" s="538" t="s">
        <v>803</v>
      </c>
      <c r="E485" s="539">
        <v>12040</v>
      </c>
      <c r="F485" s="539">
        <v>12190</v>
      </c>
    </row>
    <row r="486" spans="2:6">
      <c r="B486" s="263"/>
      <c r="C486" s="537">
        <v>51101</v>
      </c>
      <c r="D486" s="538" t="s">
        <v>804</v>
      </c>
      <c r="E486" s="539">
        <v>11215</v>
      </c>
      <c r="F486" s="539">
        <v>11365</v>
      </c>
    </row>
    <row r="487" spans="2:6">
      <c r="B487" s="263"/>
      <c r="C487" s="537">
        <v>661904</v>
      </c>
      <c r="D487" s="538" t="s">
        <v>805</v>
      </c>
      <c r="E487" s="539">
        <v>13742</v>
      </c>
      <c r="F487" s="539">
        <v>13892</v>
      </c>
    </row>
    <row r="488" spans="2:6">
      <c r="B488" s="263"/>
      <c r="C488" s="537">
        <v>580206</v>
      </c>
      <c r="D488" s="538" t="s">
        <v>806</v>
      </c>
      <c r="E488" s="539">
        <v>21549</v>
      </c>
      <c r="F488" s="539">
        <v>21699</v>
      </c>
    </row>
    <row r="489" spans="2:6">
      <c r="B489" s="263"/>
      <c r="C489" s="537">
        <v>441800</v>
      </c>
      <c r="D489" s="538" t="s">
        <v>807</v>
      </c>
      <c r="E489" s="539">
        <v>12254</v>
      </c>
      <c r="F489" s="539">
        <v>12404</v>
      </c>
    </row>
    <row r="490" spans="2:6">
      <c r="B490" s="263"/>
      <c r="C490" s="537">
        <v>280404</v>
      </c>
      <c r="D490" s="538" t="s">
        <v>808</v>
      </c>
      <c r="E490" s="539">
        <v>20378</v>
      </c>
      <c r="F490" s="539">
        <v>20528</v>
      </c>
    </row>
    <row r="491" spans="2:6">
      <c r="B491" s="263"/>
      <c r="C491" s="537">
        <v>42901</v>
      </c>
      <c r="D491" s="538" t="s">
        <v>809</v>
      </c>
      <c r="E491" s="539">
        <v>10408</v>
      </c>
      <c r="F491" s="539">
        <v>10558</v>
      </c>
    </row>
    <row r="492" spans="2:6">
      <c r="B492" s="263"/>
      <c r="C492" s="537">
        <v>512902</v>
      </c>
      <c r="D492" s="538" t="s">
        <v>810</v>
      </c>
      <c r="E492" s="539">
        <v>11740</v>
      </c>
      <c r="F492" s="539">
        <v>11890</v>
      </c>
    </row>
    <row r="493" spans="2:6">
      <c r="B493" s="263"/>
      <c r="C493" s="537">
        <v>131500</v>
      </c>
      <c r="D493" s="538" t="s">
        <v>811</v>
      </c>
      <c r="E493" s="539">
        <v>12874</v>
      </c>
      <c r="F493" s="539">
        <v>13024</v>
      </c>
    </row>
    <row r="494" spans="2:6">
      <c r="B494" s="263"/>
      <c r="C494" s="537">
        <v>572301</v>
      </c>
      <c r="D494" s="538" t="s">
        <v>812</v>
      </c>
      <c r="E494" s="539">
        <v>10976</v>
      </c>
      <c r="F494" s="539">
        <v>11126</v>
      </c>
    </row>
    <row r="495" spans="2:6">
      <c r="B495" s="263"/>
      <c r="C495" s="537">
        <v>461801</v>
      </c>
      <c r="D495" s="538" t="s">
        <v>813</v>
      </c>
      <c r="E495" s="539">
        <v>11930</v>
      </c>
      <c r="F495" s="539">
        <v>12080</v>
      </c>
    </row>
    <row r="496" spans="2:6">
      <c r="B496" s="263"/>
      <c r="C496" s="537">
        <v>641401</v>
      </c>
      <c r="D496" s="538" t="s">
        <v>814</v>
      </c>
      <c r="E496" s="539">
        <v>24316</v>
      </c>
      <c r="F496" s="539">
        <v>24466</v>
      </c>
    </row>
    <row r="497" spans="2:6">
      <c r="B497" s="263"/>
      <c r="C497" s="537">
        <v>480503</v>
      </c>
      <c r="D497" s="538" t="s">
        <v>815</v>
      </c>
      <c r="E497" s="539">
        <v>17238</v>
      </c>
      <c r="F497" s="539">
        <v>17388</v>
      </c>
    </row>
    <row r="498" spans="2:6">
      <c r="B498" s="263"/>
      <c r="C498" s="537">
        <v>630902</v>
      </c>
      <c r="D498" s="538" t="s">
        <v>816</v>
      </c>
      <c r="E498" s="539">
        <v>9888</v>
      </c>
      <c r="F498" s="539">
        <v>10038</v>
      </c>
    </row>
    <row r="499" spans="2:6">
      <c r="B499" s="263"/>
      <c r="C499" s="537">
        <v>580903</v>
      </c>
      <c r="D499" s="538" t="s">
        <v>817</v>
      </c>
      <c r="E499" s="539">
        <v>47273</v>
      </c>
      <c r="F499" s="539">
        <v>47423</v>
      </c>
    </row>
    <row r="500" spans="2:6">
      <c r="B500" s="263"/>
      <c r="C500" s="537">
        <v>500401</v>
      </c>
      <c r="D500" s="538" t="s">
        <v>818</v>
      </c>
      <c r="E500" s="539">
        <v>17269</v>
      </c>
      <c r="F500" s="539">
        <v>17419</v>
      </c>
    </row>
    <row r="501" spans="2:6">
      <c r="B501" s="263"/>
      <c r="C501" s="537">
        <v>43001</v>
      </c>
      <c r="D501" s="538" t="s">
        <v>819</v>
      </c>
      <c r="E501" s="539">
        <v>11070</v>
      </c>
      <c r="F501" s="539">
        <v>11220</v>
      </c>
    </row>
    <row r="502" spans="2:6">
      <c r="B502" s="263"/>
      <c r="C502" s="537">
        <v>10402</v>
      </c>
      <c r="D502" s="538" t="s">
        <v>820</v>
      </c>
      <c r="E502" s="539">
        <v>13639</v>
      </c>
      <c r="F502" s="539">
        <v>13789</v>
      </c>
    </row>
    <row r="503" spans="2:6">
      <c r="B503" s="263"/>
      <c r="C503" s="537">
        <v>651503</v>
      </c>
      <c r="D503" s="538" t="s">
        <v>821</v>
      </c>
      <c r="E503" s="539">
        <v>11266</v>
      </c>
      <c r="F503" s="539">
        <v>11416</v>
      </c>
    </row>
    <row r="504" spans="2:6">
      <c r="B504" s="263"/>
      <c r="C504" s="537">
        <v>131701</v>
      </c>
      <c r="D504" s="538" t="s">
        <v>822</v>
      </c>
      <c r="E504" s="539">
        <v>13552</v>
      </c>
      <c r="F504" s="539">
        <v>13702</v>
      </c>
    </row>
    <row r="505" spans="2:6">
      <c r="B505" s="263"/>
      <c r="C505" s="537">
        <v>411701</v>
      </c>
      <c r="D505" s="538" t="s">
        <v>823</v>
      </c>
      <c r="E505" s="539">
        <v>15148</v>
      </c>
      <c r="F505" s="539">
        <v>15298</v>
      </c>
    </row>
    <row r="506" spans="2:6">
      <c r="B506" s="263"/>
      <c r="C506" s="537">
        <v>580901</v>
      </c>
      <c r="D506" s="538" t="s">
        <v>824</v>
      </c>
      <c r="E506" s="539">
        <v>36764</v>
      </c>
      <c r="F506" s="539">
        <v>36914</v>
      </c>
    </row>
    <row r="507" spans="2:6">
      <c r="B507" s="263"/>
      <c r="C507" s="537">
        <v>491200</v>
      </c>
      <c r="D507" s="538" t="s">
        <v>825</v>
      </c>
      <c r="E507" s="539">
        <v>9234</v>
      </c>
      <c r="F507" s="539">
        <v>9384</v>
      </c>
    </row>
    <row r="508" spans="2:6">
      <c r="B508" s="263"/>
      <c r="C508" s="537">
        <v>131801</v>
      </c>
      <c r="D508" s="538" t="s">
        <v>826</v>
      </c>
      <c r="E508" s="539">
        <v>17031</v>
      </c>
      <c r="F508" s="539">
        <v>17181</v>
      </c>
    </row>
    <row r="509" spans="2:6">
      <c r="B509" s="263"/>
      <c r="C509" s="537">
        <v>472001</v>
      </c>
      <c r="D509" s="538" t="s">
        <v>827</v>
      </c>
      <c r="E509" s="539">
        <v>11266</v>
      </c>
      <c r="F509" s="539">
        <v>11416</v>
      </c>
    </row>
    <row r="510" spans="2:6">
      <c r="B510" s="263"/>
      <c r="C510" s="537">
        <v>62401</v>
      </c>
      <c r="D510" s="538" t="s">
        <v>828</v>
      </c>
      <c r="E510" s="539">
        <v>16291</v>
      </c>
      <c r="F510" s="539">
        <v>16441</v>
      </c>
    </row>
    <row r="511" spans="2:6">
      <c r="B511" s="263"/>
      <c r="C511" s="537">
        <v>580602</v>
      </c>
      <c r="D511" s="538" t="s">
        <v>829</v>
      </c>
      <c r="E511" s="539">
        <v>16426</v>
      </c>
      <c r="F511" s="539">
        <v>16576</v>
      </c>
    </row>
    <row r="512" spans="2:6">
      <c r="B512" s="263"/>
      <c r="C512" s="537">
        <v>261600</v>
      </c>
      <c r="D512" s="538" t="s">
        <v>830</v>
      </c>
      <c r="E512" s="539">
        <v>12440</v>
      </c>
      <c r="F512" s="539">
        <v>12590</v>
      </c>
    </row>
    <row r="513" spans="2:6">
      <c r="B513" s="263"/>
      <c r="C513" s="537">
        <v>280221</v>
      </c>
      <c r="D513" s="538" t="s">
        <v>831</v>
      </c>
      <c r="E513" s="539">
        <v>19117</v>
      </c>
      <c r="F513" s="539">
        <v>19267</v>
      </c>
    </row>
    <row r="514" spans="2:6">
      <c r="B514" s="263"/>
      <c r="C514" s="537">
        <v>580209</v>
      </c>
      <c r="D514" s="538" t="s">
        <v>832</v>
      </c>
      <c r="E514" s="539">
        <v>13164</v>
      </c>
      <c r="F514" s="539">
        <v>13314</v>
      </c>
    </row>
    <row r="515" spans="2:6">
      <c r="B515" s="263"/>
      <c r="C515" s="537">
        <v>411800</v>
      </c>
      <c r="D515" s="538" t="s">
        <v>833</v>
      </c>
      <c r="E515" s="539">
        <v>11763</v>
      </c>
      <c r="F515" s="539">
        <v>11913</v>
      </c>
    </row>
    <row r="516" spans="2:6">
      <c r="B516" s="263"/>
      <c r="C516" s="537">
        <v>560603</v>
      </c>
      <c r="D516" s="538" t="s">
        <v>834</v>
      </c>
      <c r="E516" s="539">
        <v>14917</v>
      </c>
      <c r="F516" s="539">
        <v>15067</v>
      </c>
    </row>
    <row r="517" spans="2:6">
      <c r="B517" s="263"/>
      <c r="C517" s="537">
        <v>620901</v>
      </c>
      <c r="D517" s="538" t="s">
        <v>835</v>
      </c>
      <c r="E517" s="539">
        <v>17939</v>
      </c>
      <c r="F517" s="539">
        <v>18089</v>
      </c>
    </row>
    <row r="518" spans="2:6">
      <c r="B518" s="263"/>
      <c r="C518" s="537">
        <v>280208</v>
      </c>
      <c r="D518" s="538" t="s">
        <v>836</v>
      </c>
      <c r="E518" s="539">
        <v>16925</v>
      </c>
      <c r="F518" s="539">
        <v>16925</v>
      </c>
    </row>
    <row r="519" spans="2:6">
      <c r="B519" s="263"/>
      <c r="C519" s="537">
        <v>591301</v>
      </c>
      <c r="D519" s="538" t="s">
        <v>837</v>
      </c>
      <c r="E519" s="539">
        <v>18176</v>
      </c>
      <c r="F519" s="539">
        <v>18326</v>
      </c>
    </row>
    <row r="520" spans="2:6">
      <c r="B520" s="263"/>
      <c r="C520" s="537">
        <v>280403</v>
      </c>
      <c r="D520" s="538" t="s">
        <v>838</v>
      </c>
      <c r="E520" s="539">
        <v>21248</v>
      </c>
      <c r="F520" s="539">
        <v>21398</v>
      </c>
    </row>
    <row r="521" spans="2:6">
      <c r="B521" s="263"/>
      <c r="C521" s="537">
        <v>530515</v>
      </c>
      <c r="D521" s="538" t="s">
        <v>839</v>
      </c>
      <c r="E521" s="539">
        <v>9339</v>
      </c>
      <c r="F521" s="539">
        <v>9489</v>
      </c>
    </row>
    <row r="522" spans="2:6">
      <c r="B522" s="263"/>
      <c r="C522" s="537">
        <v>121502</v>
      </c>
      <c r="D522" s="538" t="s">
        <v>840</v>
      </c>
      <c r="E522" s="539">
        <v>17313</v>
      </c>
      <c r="F522" s="539">
        <v>17463</v>
      </c>
    </row>
    <row r="523" spans="2:6">
      <c r="B523" s="263"/>
      <c r="C523" s="537">
        <v>401201</v>
      </c>
      <c r="D523" s="538" t="s">
        <v>841</v>
      </c>
      <c r="E523" s="539">
        <v>10557</v>
      </c>
      <c r="F523" s="539">
        <v>10707</v>
      </c>
    </row>
    <row r="524" spans="2:6">
      <c r="B524" s="263"/>
      <c r="C524" s="537">
        <v>261701</v>
      </c>
      <c r="D524" s="538" t="s">
        <v>842</v>
      </c>
      <c r="E524" s="539">
        <v>12680</v>
      </c>
      <c r="F524" s="539">
        <v>12830</v>
      </c>
    </row>
    <row r="525" spans="2:6">
      <c r="B525" s="263"/>
      <c r="C525" s="537">
        <v>661800</v>
      </c>
      <c r="D525" s="538" t="s">
        <v>843</v>
      </c>
      <c r="E525" s="539">
        <v>19267</v>
      </c>
      <c r="F525" s="539">
        <v>19417</v>
      </c>
    </row>
    <row r="526" spans="2:6">
      <c r="B526" s="263"/>
      <c r="C526" s="537">
        <v>661901</v>
      </c>
      <c r="D526" s="538" t="s">
        <v>844</v>
      </c>
      <c r="E526" s="539">
        <v>18707</v>
      </c>
      <c r="F526" s="539">
        <v>18857</v>
      </c>
    </row>
    <row r="527" spans="2:6">
      <c r="B527" s="263"/>
      <c r="C527" s="537">
        <v>580205</v>
      </c>
      <c r="D527" s="538" t="s">
        <v>845</v>
      </c>
      <c r="E527" s="539">
        <v>13601</v>
      </c>
      <c r="F527" s="539">
        <v>13751</v>
      </c>
    </row>
    <row r="528" spans="2:6">
      <c r="B528" s="263"/>
      <c r="C528" s="537">
        <v>221001</v>
      </c>
      <c r="D528" s="538" t="s">
        <v>846</v>
      </c>
      <c r="E528" s="539">
        <v>10454</v>
      </c>
      <c r="F528" s="539">
        <v>10604</v>
      </c>
    </row>
    <row r="529" spans="2:6">
      <c r="B529" s="263"/>
      <c r="C529" s="537">
        <v>580305</v>
      </c>
      <c r="D529" s="538" t="s">
        <v>847</v>
      </c>
      <c r="E529" s="539">
        <v>25075</v>
      </c>
      <c r="F529" s="539">
        <v>25225</v>
      </c>
    </row>
    <row r="530" spans="2:6">
      <c r="B530" s="263"/>
      <c r="C530" s="537">
        <v>580910</v>
      </c>
      <c r="D530" s="538" t="s">
        <v>848</v>
      </c>
      <c r="E530" s="539">
        <v>15631</v>
      </c>
      <c r="F530" s="539">
        <v>15781</v>
      </c>
    </row>
    <row r="531" spans="2:6">
      <c r="B531" s="263"/>
      <c r="C531" s="537">
        <v>43200</v>
      </c>
      <c r="D531" s="538" t="s">
        <v>849</v>
      </c>
      <c r="E531" s="539">
        <v>11582</v>
      </c>
      <c r="F531" s="539">
        <v>12082</v>
      </c>
    </row>
    <row r="532" spans="2:6">
      <c r="B532" s="263"/>
      <c r="C532" s="537">
        <v>641501</v>
      </c>
      <c r="D532" s="538" t="s">
        <v>850</v>
      </c>
      <c r="E532" s="539">
        <v>13432</v>
      </c>
      <c r="F532" s="539">
        <v>13582</v>
      </c>
    </row>
    <row r="533" spans="2:6">
      <c r="B533" s="263"/>
      <c r="C533" s="537">
        <v>161201</v>
      </c>
      <c r="D533" s="538" t="s">
        <v>851</v>
      </c>
      <c r="E533" s="539">
        <v>13926</v>
      </c>
      <c r="F533" s="539">
        <v>14076</v>
      </c>
    </row>
    <row r="534" spans="2:6">
      <c r="B534" s="263"/>
      <c r="C534" s="537">
        <v>461901</v>
      </c>
      <c r="D534" s="538" t="s">
        <v>852</v>
      </c>
      <c r="E534" s="539">
        <v>13261</v>
      </c>
      <c r="F534" s="539">
        <v>13411</v>
      </c>
    </row>
    <row r="535" spans="2:6">
      <c r="B535" s="263"/>
      <c r="C535" s="537">
        <v>91402</v>
      </c>
      <c r="D535" s="538" t="s">
        <v>853</v>
      </c>
      <c r="E535" s="539">
        <v>11683</v>
      </c>
      <c r="F535" s="539">
        <v>11833</v>
      </c>
    </row>
    <row r="536" spans="2:6">
      <c r="B536" s="263"/>
      <c r="C536" s="537">
        <v>161401</v>
      </c>
      <c r="D536" s="538" t="s">
        <v>854</v>
      </c>
      <c r="E536" s="539">
        <v>14349</v>
      </c>
      <c r="F536" s="539">
        <v>14499</v>
      </c>
    </row>
    <row r="537" spans="2:6">
      <c r="B537" s="263"/>
      <c r="C537" s="537">
        <v>521800</v>
      </c>
      <c r="D537" s="538" t="s">
        <v>855</v>
      </c>
      <c r="E537" s="539">
        <v>10882</v>
      </c>
      <c r="F537" s="539">
        <v>11032</v>
      </c>
    </row>
    <row r="538" spans="2:6">
      <c r="B538" s="263"/>
      <c r="C538" s="537">
        <v>621601</v>
      </c>
      <c r="D538" s="538" t="s">
        <v>856</v>
      </c>
      <c r="E538" s="539">
        <v>12172</v>
      </c>
      <c r="F538" s="539">
        <v>12322</v>
      </c>
    </row>
    <row r="539" spans="2:6">
      <c r="B539" s="263"/>
      <c r="C539" s="537">
        <v>411603</v>
      </c>
      <c r="D539" s="538" t="s">
        <v>857</v>
      </c>
      <c r="E539" s="539">
        <v>11306</v>
      </c>
      <c r="F539" s="539">
        <v>11456</v>
      </c>
    </row>
    <row r="540" spans="2:6">
      <c r="B540" s="263"/>
      <c r="C540" s="537">
        <v>580504</v>
      </c>
      <c r="D540" s="538" t="s">
        <v>858</v>
      </c>
      <c r="E540" s="539">
        <v>16810</v>
      </c>
      <c r="F540" s="539">
        <v>16960</v>
      </c>
    </row>
    <row r="541" spans="2:6">
      <c r="B541" s="263"/>
      <c r="C541" s="537">
        <v>662001</v>
      </c>
      <c r="D541" s="538" t="s">
        <v>859</v>
      </c>
      <c r="E541" s="539">
        <v>22498</v>
      </c>
      <c r="F541" s="539">
        <v>22648</v>
      </c>
    </row>
    <row r="542" spans="2:6">
      <c r="B542" s="263"/>
      <c r="C542" s="537">
        <v>530501</v>
      </c>
      <c r="D542" s="538" t="s">
        <v>860</v>
      </c>
      <c r="E542" s="539">
        <v>14212</v>
      </c>
      <c r="F542" s="539">
        <v>14362</v>
      </c>
    </row>
    <row r="543" spans="2:6">
      <c r="B543" s="263"/>
      <c r="C543" s="537">
        <v>530600</v>
      </c>
      <c r="D543" s="538" t="s">
        <v>861</v>
      </c>
      <c r="E543" s="539">
        <v>12015</v>
      </c>
      <c r="F543" s="539">
        <v>12015</v>
      </c>
    </row>
    <row r="544" spans="2:6">
      <c r="B544" s="263"/>
      <c r="C544" s="537">
        <v>470901</v>
      </c>
      <c r="D544" s="538" t="s">
        <v>862</v>
      </c>
      <c r="E544" s="539">
        <v>12916</v>
      </c>
      <c r="F544" s="539">
        <v>13066</v>
      </c>
    </row>
    <row r="545" spans="2:6">
      <c r="B545" s="263"/>
      <c r="C545" s="537">
        <v>491501</v>
      </c>
      <c r="D545" s="538" t="s">
        <v>863</v>
      </c>
      <c r="E545" s="539">
        <v>12519</v>
      </c>
      <c r="F545" s="539">
        <v>12669</v>
      </c>
    </row>
    <row r="546" spans="2:6">
      <c r="B546" s="263"/>
      <c r="C546" s="537">
        <v>541201</v>
      </c>
      <c r="D546" s="538" t="s">
        <v>864</v>
      </c>
      <c r="E546" s="539">
        <v>12497</v>
      </c>
      <c r="F546" s="539">
        <v>12647</v>
      </c>
    </row>
    <row r="547" spans="2:6">
      <c r="B547" s="263"/>
      <c r="C547" s="537">
        <v>151401</v>
      </c>
      <c r="D547" s="538" t="s">
        <v>865</v>
      </c>
      <c r="E547" s="539">
        <v>15718</v>
      </c>
      <c r="F547" s="539">
        <v>15868</v>
      </c>
    </row>
    <row r="548" spans="2:6">
      <c r="B548" s="263"/>
      <c r="C548" s="537">
        <v>521701</v>
      </c>
      <c r="D548" s="538" t="s">
        <v>866</v>
      </c>
      <c r="E548" s="539">
        <v>11822</v>
      </c>
      <c r="F548" s="539">
        <v>11972</v>
      </c>
    </row>
    <row r="549" spans="2:6">
      <c r="B549" s="263"/>
      <c r="C549" s="537">
        <v>22401</v>
      </c>
      <c r="D549" s="538" t="s">
        <v>867</v>
      </c>
      <c r="E549" s="539">
        <v>12318</v>
      </c>
      <c r="F549" s="539">
        <v>12468</v>
      </c>
    </row>
    <row r="550" spans="2:6">
      <c r="B550" s="263"/>
      <c r="C550" s="537">
        <v>530202</v>
      </c>
      <c r="D550" s="538" t="s">
        <v>868</v>
      </c>
      <c r="E550" s="539">
        <v>11363</v>
      </c>
      <c r="F550" s="539">
        <v>11513</v>
      </c>
    </row>
    <row r="551" spans="2:6">
      <c r="B551" s="263"/>
      <c r="C551" s="537">
        <v>280206</v>
      </c>
      <c r="D551" s="538" t="s">
        <v>869</v>
      </c>
      <c r="E551" s="539">
        <v>16010</v>
      </c>
      <c r="F551" s="539">
        <v>16160</v>
      </c>
    </row>
    <row r="552" spans="2:6">
      <c r="B552" s="263"/>
      <c r="C552" s="537">
        <v>560701</v>
      </c>
      <c r="D552" s="538" t="s">
        <v>870</v>
      </c>
      <c r="E552" s="539">
        <v>11366</v>
      </c>
      <c r="F552" s="539">
        <v>11516</v>
      </c>
    </row>
    <row r="553" spans="2:6">
      <c r="B553" s="263"/>
      <c r="C553" s="537">
        <v>280252</v>
      </c>
      <c r="D553" s="538" t="s">
        <v>871</v>
      </c>
      <c r="E553" s="539">
        <v>12872</v>
      </c>
      <c r="F553" s="539">
        <v>13022</v>
      </c>
    </row>
    <row r="554" spans="2:6">
      <c r="B554" s="263"/>
      <c r="C554" s="537">
        <v>541401</v>
      </c>
      <c r="D554" s="538" t="s">
        <v>872</v>
      </c>
      <c r="E554" s="539">
        <v>14504</v>
      </c>
      <c r="F554" s="539">
        <v>14654</v>
      </c>
    </row>
    <row r="555" spans="2:6">
      <c r="B555" s="263"/>
      <c r="C555" s="537">
        <v>580701</v>
      </c>
      <c r="D555" s="538" t="s">
        <v>873</v>
      </c>
      <c r="E555" s="539">
        <v>28363</v>
      </c>
      <c r="F555" s="539">
        <v>28513</v>
      </c>
    </row>
    <row r="556" spans="2:6">
      <c r="B556" s="263"/>
      <c r="C556" s="537">
        <v>520302</v>
      </c>
      <c r="D556" s="538" t="s">
        <v>874</v>
      </c>
      <c r="E556" s="539">
        <v>11269</v>
      </c>
      <c r="F556" s="539">
        <v>11419</v>
      </c>
    </row>
    <row r="557" spans="2:6">
      <c r="B557" s="263"/>
      <c r="C557" s="537">
        <v>82001</v>
      </c>
      <c r="D557" s="538" t="s">
        <v>875</v>
      </c>
      <c r="E557" s="539">
        <v>11062</v>
      </c>
      <c r="F557" s="539">
        <v>11212</v>
      </c>
    </row>
    <row r="558" spans="2:6">
      <c r="B558" s="263"/>
      <c r="C558" s="537">
        <v>62601</v>
      </c>
      <c r="D558" s="538" t="s">
        <v>876</v>
      </c>
      <c r="E558" s="539">
        <v>10546</v>
      </c>
      <c r="F558" s="539">
        <v>10696</v>
      </c>
    </row>
    <row r="559" spans="2:6">
      <c r="B559" s="263"/>
      <c r="C559" s="537">
        <v>412000</v>
      </c>
      <c r="D559" s="538" t="s">
        <v>877</v>
      </c>
      <c r="E559" s="539">
        <v>10001</v>
      </c>
      <c r="F559" s="539">
        <v>10151</v>
      </c>
    </row>
    <row r="560" spans="2:6">
      <c r="B560" s="263"/>
      <c r="C560" s="537">
        <v>580601</v>
      </c>
      <c r="D560" s="538" t="s">
        <v>878</v>
      </c>
      <c r="E560" s="539">
        <v>16076</v>
      </c>
      <c r="F560" s="539">
        <v>16226</v>
      </c>
    </row>
    <row r="561" spans="2:6">
      <c r="B561" s="263"/>
      <c r="C561" s="537">
        <v>121601</v>
      </c>
      <c r="D561" s="538" t="s">
        <v>879</v>
      </c>
      <c r="E561" s="539">
        <v>11987</v>
      </c>
      <c r="F561" s="539">
        <v>12137</v>
      </c>
    </row>
    <row r="562" spans="2:6">
      <c r="B562" s="263"/>
      <c r="C562" s="537">
        <v>61501</v>
      </c>
      <c r="D562" s="538" t="s">
        <v>880</v>
      </c>
      <c r="E562" s="539">
        <v>11573</v>
      </c>
      <c r="F562" s="539">
        <v>11723</v>
      </c>
    </row>
    <row r="563" spans="2:6">
      <c r="B563" s="263"/>
      <c r="C563" s="537">
        <v>421601</v>
      </c>
      <c r="D563" s="538" t="s">
        <v>881</v>
      </c>
      <c r="E563" s="539">
        <v>12687</v>
      </c>
      <c r="F563" s="539">
        <v>12837</v>
      </c>
    </row>
    <row r="564" spans="2:6">
      <c r="B564" s="263"/>
      <c r="C564" s="537">
        <v>580801</v>
      </c>
      <c r="D564" s="538" t="s">
        <v>882</v>
      </c>
      <c r="E564" s="539">
        <v>14319</v>
      </c>
      <c r="F564" s="539">
        <v>14469</v>
      </c>
    </row>
    <row r="565" spans="2:6">
      <c r="B565" s="263"/>
      <c r="C565" s="537">
        <v>651201</v>
      </c>
      <c r="D565" s="538" t="s">
        <v>883</v>
      </c>
      <c r="E565" s="539">
        <v>12973</v>
      </c>
      <c r="F565" s="539">
        <v>13123</v>
      </c>
    </row>
    <row r="566" spans="2:6">
      <c r="B566" s="263"/>
      <c r="C566" s="537">
        <v>420702</v>
      </c>
      <c r="D566" s="538" t="s">
        <v>884</v>
      </c>
      <c r="E566" s="539">
        <v>12110</v>
      </c>
      <c r="F566" s="539">
        <v>12260</v>
      </c>
    </row>
    <row r="567" spans="2:6">
      <c r="B567" s="263"/>
      <c r="C567" s="537">
        <v>662101</v>
      </c>
      <c r="D567" s="538" t="s">
        <v>885</v>
      </c>
      <c r="E567" s="539">
        <v>17175</v>
      </c>
      <c r="F567" s="539">
        <v>17325</v>
      </c>
    </row>
    <row r="568" spans="2:6">
      <c r="B568" s="263"/>
      <c r="C568" s="537">
        <v>10601</v>
      </c>
      <c r="D568" s="538" t="s">
        <v>886</v>
      </c>
      <c r="E568" s="539">
        <v>12487</v>
      </c>
      <c r="F568" s="539">
        <v>12637</v>
      </c>
    </row>
    <row r="569" spans="2:6">
      <c r="B569" s="263"/>
      <c r="C569" s="537">
        <v>580235</v>
      </c>
      <c r="D569" s="538" t="s">
        <v>887</v>
      </c>
      <c r="E569" s="539">
        <v>16301</v>
      </c>
      <c r="F569" s="539">
        <v>16451</v>
      </c>
    </row>
    <row r="570" spans="2:6">
      <c r="B570" s="263"/>
      <c r="C570" s="537">
        <v>521401</v>
      </c>
      <c r="D570" s="538" t="s">
        <v>888</v>
      </c>
      <c r="E570" s="539">
        <v>11017</v>
      </c>
      <c r="F570" s="539">
        <v>11167</v>
      </c>
    </row>
    <row r="571" spans="2:6">
      <c r="B571" s="263"/>
      <c r="C571" s="537">
        <v>580413</v>
      </c>
      <c r="D571" s="538" t="s">
        <v>889</v>
      </c>
      <c r="E571" s="539">
        <v>16108</v>
      </c>
      <c r="F571" s="539">
        <v>16258</v>
      </c>
    </row>
    <row r="572" spans="2:6">
      <c r="B572" s="263"/>
      <c r="C572" s="537">
        <v>220101</v>
      </c>
      <c r="D572" s="538" t="s">
        <v>890</v>
      </c>
      <c r="E572" s="539">
        <v>9533</v>
      </c>
      <c r="F572" s="539">
        <v>9683</v>
      </c>
    </row>
    <row r="573" spans="2:6">
      <c r="B573" s="263"/>
      <c r="C573" s="537">
        <v>121702</v>
      </c>
      <c r="D573" s="538" t="s">
        <v>891</v>
      </c>
      <c r="E573" s="539">
        <v>13731</v>
      </c>
      <c r="F573" s="539">
        <v>13881</v>
      </c>
    </row>
    <row r="574" spans="2:6">
      <c r="B574" s="263"/>
      <c r="C574" s="537">
        <v>231101</v>
      </c>
      <c r="D574" s="538" t="s">
        <v>892</v>
      </c>
      <c r="E574" s="539">
        <v>13863</v>
      </c>
      <c r="F574" s="539">
        <v>14013</v>
      </c>
    </row>
    <row r="575" spans="2:6">
      <c r="B575" s="263"/>
      <c r="C575" s="537">
        <v>500301</v>
      </c>
      <c r="D575" s="538" t="s">
        <v>893</v>
      </c>
      <c r="E575" s="539">
        <v>15853</v>
      </c>
      <c r="F575" s="539">
        <v>16003</v>
      </c>
    </row>
    <row r="576" spans="2:6">
      <c r="B576" s="263"/>
      <c r="C576" s="537">
        <v>560501</v>
      </c>
      <c r="D576" s="538" t="s">
        <v>894</v>
      </c>
      <c r="E576" s="539">
        <v>13924</v>
      </c>
      <c r="F576" s="539">
        <v>14074</v>
      </c>
    </row>
    <row r="577" spans="2:6">
      <c r="B577" s="263"/>
      <c r="C577" s="537">
        <v>580906</v>
      </c>
      <c r="D577" s="538" t="s">
        <v>895</v>
      </c>
      <c r="E577" s="539">
        <v>23764</v>
      </c>
      <c r="F577" s="539">
        <v>23914</v>
      </c>
    </row>
    <row r="578" spans="2:6">
      <c r="B578" s="263"/>
      <c r="C578" s="537">
        <v>50701</v>
      </c>
      <c r="D578" s="538" t="s">
        <v>896</v>
      </c>
      <c r="E578" s="539">
        <v>13769</v>
      </c>
      <c r="F578" s="539">
        <v>13919</v>
      </c>
    </row>
    <row r="579" spans="2:6">
      <c r="B579" s="263"/>
      <c r="C579" s="537">
        <v>581005</v>
      </c>
      <c r="D579" s="538" t="s">
        <v>897</v>
      </c>
      <c r="E579" s="539">
        <v>17750</v>
      </c>
      <c r="F579" s="539">
        <v>17900</v>
      </c>
    </row>
    <row r="580" spans="2:6">
      <c r="B580" s="263"/>
      <c r="C580" s="537">
        <v>60201</v>
      </c>
      <c r="D580" s="538" t="s">
        <v>898</v>
      </c>
      <c r="E580" s="539">
        <v>10552</v>
      </c>
      <c r="F580" s="539">
        <v>10702</v>
      </c>
    </row>
    <row r="581" spans="2:6">
      <c r="B581" s="263"/>
      <c r="C581" s="537">
        <v>131602</v>
      </c>
      <c r="D581" s="538" t="s">
        <v>899</v>
      </c>
      <c r="E581" s="539">
        <v>16368</v>
      </c>
      <c r="F581" s="539">
        <v>16518</v>
      </c>
    </row>
    <row r="582" spans="2:6">
      <c r="B582" s="263"/>
      <c r="C582" s="537">
        <v>261001</v>
      </c>
      <c r="D582" s="538" t="s">
        <v>900</v>
      </c>
      <c r="E582" s="539">
        <v>10883</v>
      </c>
      <c r="F582" s="539">
        <v>11033</v>
      </c>
    </row>
    <row r="583" spans="2:6">
      <c r="B583" s="263"/>
      <c r="C583" s="537">
        <v>600801</v>
      </c>
      <c r="D583" s="538" t="s">
        <v>901</v>
      </c>
      <c r="E583" s="539">
        <v>11158</v>
      </c>
      <c r="F583" s="539">
        <v>11308</v>
      </c>
    </row>
    <row r="584" spans="2:6">
      <c r="B584" s="263"/>
      <c r="C584" s="537">
        <v>580304</v>
      </c>
      <c r="D584" s="538" t="s">
        <v>902</v>
      </c>
      <c r="E584" s="539">
        <v>21775</v>
      </c>
      <c r="F584" s="539">
        <v>21775</v>
      </c>
    </row>
    <row r="585" spans="2:6">
      <c r="B585" s="263"/>
      <c r="C585" s="537">
        <v>141101</v>
      </c>
      <c r="D585" s="538" t="s">
        <v>903</v>
      </c>
      <c r="E585" s="539">
        <v>11697</v>
      </c>
      <c r="F585" s="539">
        <v>11847</v>
      </c>
    </row>
    <row r="586" spans="2:6">
      <c r="B586" s="263"/>
      <c r="C586" s="537">
        <v>161801</v>
      </c>
      <c r="D586" s="538" t="s">
        <v>904</v>
      </c>
      <c r="E586" s="539">
        <v>14236</v>
      </c>
      <c r="F586" s="539">
        <v>14386</v>
      </c>
    </row>
    <row r="587" spans="2:6">
      <c r="B587" s="263"/>
      <c r="C587" s="537">
        <v>121701</v>
      </c>
      <c r="D587" s="538" t="s">
        <v>905</v>
      </c>
      <c r="E587" s="539">
        <v>14265</v>
      </c>
      <c r="F587" s="539">
        <v>14415</v>
      </c>
    </row>
    <row r="588" spans="2:6">
      <c r="B588" s="263"/>
      <c r="C588" s="537">
        <v>401001</v>
      </c>
      <c r="D588" s="538" t="s">
        <v>906</v>
      </c>
      <c r="E588" s="539">
        <v>10139</v>
      </c>
      <c r="F588" s="539">
        <v>10289</v>
      </c>
    </row>
    <row r="589" spans="2:6">
      <c r="B589" s="263"/>
      <c r="C589" s="537">
        <v>522001</v>
      </c>
      <c r="D589" s="538" t="s">
        <v>907</v>
      </c>
      <c r="E589" s="539">
        <v>9619</v>
      </c>
      <c r="F589" s="539">
        <v>9769</v>
      </c>
    </row>
    <row r="590" spans="2:6">
      <c r="B590" s="263"/>
      <c r="C590" s="537">
        <v>251501</v>
      </c>
      <c r="D590" s="538" t="s">
        <v>908</v>
      </c>
      <c r="E590" s="539">
        <v>10988</v>
      </c>
      <c r="F590" s="539">
        <v>11138</v>
      </c>
    </row>
    <row r="591" spans="2:6">
      <c r="B591" s="263"/>
      <c r="C591" s="537">
        <v>591502</v>
      </c>
      <c r="D591" s="538" t="s">
        <v>909</v>
      </c>
      <c r="E591" s="539">
        <v>15358</v>
      </c>
      <c r="F591" s="539">
        <v>15508</v>
      </c>
    </row>
    <row r="592" spans="2:6">
      <c r="B592" s="263"/>
      <c r="C592" s="537">
        <v>30601</v>
      </c>
      <c r="D592" s="538" t="s">
        <v>910</v>
      </c>
      <c r="E592" s="539">
        <v>12506</v>
      </c>
      <c r="F592" s="539">
        <v>12656</v>
      </c>
    </row>
    <row r="593" spans="2:6">
      <c r="B593" s="263"/>
      <c r="C593" s="537">
        <v>140207</v>
      </c>
      <c r="D593" s="538" t="s">
        <v>911</v>
      </c>
      <c r="E593" s="539">
        <v>12304</v>
      </c>
      <c r="F593" s="539">
        <v>12454</v>
      </c>
    </row>
    <row r="594" spans="2:6">
      <c r="B594" s="263"/>
      <c r="C594" s="537">
        <v>280502</v>
      </c>
      <c r="D594" s="538" t="s">
        <v>912</v>
      </c>
      <c r="E594" s="539">
        <v>20613</v>
      </c>
      <c r="F594" s="539">
        <v>20763</v>
      </c>
    </row>
    <row r="595" spans="2:6">
      <c r="B595" s="263"/>
      <c r="C595" s="537">
        <v>421800</v>
      </c>
      <c r="D595" s="538" t="s">
        <v>913</v>
      </c>
      <c r="E595" s="539">
        <v>12280</v>
      </c>
      <c r="F595" s="539">
        <v>12430</v>
      </c>
    </row>
    <row r="596" spans="2:6">
      <c r="B596" s="263"/>
      <c r="C596" s="537">
        <v>100501</v>
      </c>
      <c r="D596" s="538" t="s">
        <v>914</v>
      </c>
      <c r="E596" s="539">
        <v>13972</v>
      </c>
      <c r="F596" s="539">
        <v>14122</v>
      </c>
    </row>
    <row r="597" spans="2:6">
      <c r="B597" s="263"/>
      <c r="C597" s="537">
        <v>220701</v>
      </c>
      <c r="D597" s="538" t="s">
        <v>915</v>
      </c>
      <c r="E597" s="539">
        <v>12377</v>
      </c>
      <c r="F597" s="539">
        <v>12527</v>
      </c>
    </row>
    <row r="598" spans="2:6">
      <c r="B598" s="263"/>
      <c r="C598" s="537">
        <v>580201</v>
      </c>
      <c r="D598" s="538" t="s">
        <v>916</v>
      </c>
      <c r="E598" s="539">
        <v>16237</v>
      </c>
      <c r="F598" s="539">
        <v>16387</v>
      </c>
    </row>
    <row r="599" spans="2:6">
      <c r="B599" s="263"/>
      <c r="C599" s="537">
        <v>151501</v>
      </c>
      <c r="D599" s="538" t="s">
        <v>917</v>
      </c>
      <c r="E599" s="539">
        <v>13805</v>
      </c>
      <c r="F599" s="539">
        <v>13955</v>
      </c>
    </row>
    <row r="600" spans="2:6">
      <c r="B600" s="263"/>
      <c r="C600" s="537">
        <v>600903</v>
      </c>
      <c r="D600" s="538" t="s">
        <v>918</v>
      </c>
      <c r="E600" s="539">
        <v>9801</v>
      </c>
      <c r="F600" s="539">
        <v>9951</v>
      </c>
    </row>
    <row r="601" spans="2:6">
      <c r="B601" s="263"/>
      <c r="C601" s="537">
        <v>142500</v>
      </c>
      <c r="D601" s="538" t="s">
        <v>919</v>
      </c>
      <c r="E601" s="539">
        <v>10401</v>
      </c>
      <c r="F601" s="539">
        <v>10551</v>
      </c>
    </row>
    <row r="602" spans="2:6">
      <c r="B602" s="263"/>
      <c r="C602" s="537">
        <v>211901</v>
      </c>
      <c r="D602" s="538" t="s">
        <v>920</v>
      </c>
      <c r="E602" s="539">
        <v>20493</v>
      </c>
      <c r="F602" s="539">
        <v>20643</v>
      </c>
    </row>
    <row r="603" spans="2:6">
      <c r="B603" s="263"/>
      <c r="C603" s="537">
        <v>591201</v>
      </c>
      <c r="D603" s="538" t="s">
        <v>921</v>
      </c>
      <c r="E603" s="539">
        <v>18674</v>
      </c>
      <c r="F603" s="539">
        <v>18824</v>
      </c>
    </row>
    <row r="604" spans="2:6">
      <c r="B604" s="263"/>
      <c r="C604" s="537">
        <v>491700</v>
      </c>
      <c r="D604" s="538" t="s">
        <v>922</v>
      </c>
      <c r="E604" s="539">
        <v>15986</v>
      </c>
      <c r="F604" s="539">
        <v>15986</v>
      </c>
    </row>
    <row r="605" spans="2:6">
      <c r="B605" s="263"/>
      <c r="C605" s="537">
        <v>611001</v>
      </c>
      <c r="D605" s="538" t="s">
        <v>923</v>
      </c>
      <c r="E605" s="539">
        <v>10577</v>
      </c>
      <c r="F605" s="539">
        <v>10727</v>
      </c>
    </row>
    <row r="606" spans="2:6">
      <c r="B606" s="263"/>
      <c r="C606" s="537">
        <v>580913</v>
      </c>
      <c r="D606" s="538" t="s">
        <v>924</v>
      </c>
      <c r="E606" s="539">
        <v>28550</v>
      </c>
      <c r="F606" s="539">
        <v>28700</v>
      </c>
    </row>
    <row r="607" spans="2:6">
      <c r="B607" s="263"/>
      <c r="C607" s="537">
        <v>660302</v>
      </c>
      <c r="D607" s="538" t="s">
        <v>925</v>
      </c>
      <c r="E607" s="539">
        <v>20359</v>
      </c>
      <c r="F607" s="539">
        <v>20509</v>
      </c>
    </row>
    <row r="608" spans="2:6">
      <c r="B608" s="263"/>
      <c r="C608" s="537">
        <v>421902</v>
      </c>
      <c r="D608" s="538" t="s">
        <v>926</v>
      </c>
      <c r="E608" s="539">
        <v>10386</v>
      </c>
      <c r="F608" s="539">
        <v>10536</v>
      </c>
    </row>
    <row r="609" spans="2:6">
      <c r="B609" s="263"/>
      <c r="C609" s="537">
        <v>160101</v>
      </c>
      <c r="D609" s="538" t="s">
        <v>927</v>
      </c>
      <c r="E609" s="539">
        <v>11811</v>
      </c>
      <c r="F609" s="539">
        <v>11961</v>
      </c>
    </row>
    <row r="610" spans="2:6">
      <c r="B610" s="263"/>
      <c r="C610" s="537">
        <v>441903</v>
      </c>
      <c r="D610" s="538" t="s">
        <v>928</v>
      </c>
      <c r="E610" s="539">
        <v>17820</v>
      </c>
      <c r="F610" s="539">
        <v>17970</v>
      </c>
    </row>
    <row r="611" spans="2:6">
      <c r="B611" s="263"/>
      <c r="C611" s="537">
        <v>660401</v>
      </c>
      <c r="D611" s="538" t="s">
        <v>929</v>
      </c>
      <c r="E611" s="539">
        <v>16799</v>
      </c>
      <c r="F611" s="539">
        <v>16949</v>
      </c>
    </row>
    <row r="612" spans="2:6">
      <c r="B612" s="263"/>
      <c r="C612" s="537">
        <v>81003</v>
      </c>
      <c r="D612" s="538" t="s">
        <v>930</v>
      </c>
      <c r="E612" s="539">
        <v>11743</v>
      </c>
      <c r="F612" s="539">
        <v>11893</v>
      </c>
    </row>
    <row r="613" spans="2:6">
      <c r="B613" s="263"/>
      <c r="C613" s="537">
        <v>51901</v>
      </c>
      <c r="D613" s="538" t="s">
        <v>931</v>
      </c>
      <c r="E613" s="539">
        <v>12409</v>
      </c>
      <c r="F613" s="539">
        <v>12559</v>
      </c>
    </row>
    <row r="614" spans="2:6">
      <c r="B614" s="263"/>
      <c r="C614" s="537">
        <v>280202</v>
      </c>
      <c r="D614" s="538" t="s">
        <v>932</v>
      </c>
      <c r="E614" s="539">
        <v>20214</v>
      </c>
      <c r="F614" s="539">
        <v>20364</v>
      </c>
    </row>
    <row r="615" spans="2:6">
      <c r="B615" s="263"/>
      <c r="C615" s="537">
        <v>31501</v>
      </c>
      <c r="D615" s="538" t="s">
        <v>933</v>
      </c>
      <c r="E615" s="539">
        <v>11398</v>
      </c>
      <c r="F615" s="539">
        <v>11548</v>
      </c>
    </row>
    <row r="616" spans="2:6">
      <c r="B616" s="263"/>
      <c r="C616" s="537">
        <v>412300</v>
      </c>
      <c r="D616" s="538" t="s">
        <v>934</v>
      </c>
      <c r="E616" s="539">
        <v>9280</v>
      </c>
      <c r="F616" s="539">
        <v>9280</v>
      </c>
    </row>
    <row r="617" spans="2:6">
      <c r="B617" s="263"/>
      <c r="C617" s="537">
        <v>660805</v>
      </c>
      <c r="D617" s="538" t="s">
        <v>935</v>
      </c>
      <c r="E617" s="539">
        <v>21333</v>
      </c>
      <c r="F617" s="539">
        <v>21483</v>
      </c>
    </row>
    <row r="618" spans="2:6">
      <c r="B618" s="263"/>
      <c r="C618" s="537">
        <v>441301</v>
      </c>
      <c r="D618" s="538" t="s">
        <v>936</v>
      </c>
      <c r="E618" s="539">
        <v>11572</v>
      </c>
      <c r="F618" s="539">
        <v>11722</v>
      </c>
    </row>
    <row r="619" spans="2:6">
      <c r="B619" s="263"/>
      <c r="C619" s="537">
        <v>280213</v>
      </c>
      <c r="D619" s="538" t="s">
        <v>937</v>
      </c>
      <c r="E619" s="539">
        <v>15837</v>
      </c>
      <c r="F619" s="539">
        <v>15987</v>
      </c>
    </row>
    <row r="620" spans="2:6">
      <c r="B620" s="263"/>
      <c r="C620" s="537">
        <v>280224</v>
      </c>
      <c r="D620" s="538" t="s">
        <v>938</v>
      </c>
      <c r="E620" s="539">
        <v>20394</v>
      </c>
      <c r="F620" s="539">
        <v>20544</v>
      </c>
    </row>
    <row r="621" spans="2:6">
      <c r="B621" s="263"/>
      <c r="C621" s="537">
        <v>280230</v>
      </c>
      <c r="D621" s="538" t="s">
        <v>939</v>
      </c>
      <c r="E621" s="539">
        <v>19277</v>
      </c>
      <c r="F621" s="539">
        <v>19277</v>
      </c>
    </row>
    <row r="622" spans="2:6">
      <c r="B622" s="263"/>
      <c r="C622" s="537">
        <v>280251</v>
      </c>
      <c r="D622" s="538" t="s">
        <v>940</v>
      </c>
      <c r="E622" s="539">
        <v>15208</v>
      </c>
      <c r="F622" s="539">
        <v>15358</v>
      </c>
    </row>
    <row r="623" spans="2:6">
      <c r="B623" s="263"/>
      <c r="C623" s="537">
        <v>211701</v>
      </c>
      <c r="D623" s="538" t="s">
        <v>941</v>
      </c>
      <c r="E623" s="539">
        <v>12341</v>
      </c>
      <c r="F623" s="539">
        <v>12491</v>
      </c>
    </row>
    <row r="624" spans="2:6">
      <c r="B624" s="263"/>
      <c r="C624" s="537">
        <v>31601</v>
      </c>
      <c r="D624" s="538" t="s">
        <v>942</v>
      </c>
      <c r="E624" s="539">
        <v>12516</v>
      </c>
      <c r="F624" s="539">
        <v>12666</v>
      </c>
    </row>
    <row r="625" spans="2:6">
      <c r="B625" s="263"/>
      <c r="C625" s="537">
        <v>431701</v>
      </c>
      <c r="D625" s="538" t="s">
        <v>943</v>
      </c>
      <c r="E625" s="539">
        <v>9868</v>
      </c>
      <c r="F625" s="539">
        <v>10018</v>
      </c>
    </row>
    <row r="626" spans="2:6">
      <c r="B626" s="263"/>
      <c r="C626" s="537">
        <v>11003</v>
      </c>
      <c r="D626" s="538" t="s">
        <v>944</v>
      </c>
      <c r="E626" s="539">
        <v>13092</v>
      </c>
      <c r="F626" s="539">
        <v>13242</v>
      </c>
    </row>
    <row r="627" spans="2:6">
      <c r="B627" s="263"/>
      <c r="C627" s="537">
        <v>580302</v>
      </c>
      <c r="D627" s="538" t="s">
        <v>945</v>
      </c>
      <c r="E627" s="539">
        <v>15631</v>
      </c>
      <c r="F627" s="539">
        <v>15781</v>
      </c>
    </row>
    <row r="628" spans="2:6">
      <c r="B628" s="263"/>
      <c r="C628" s="537">
        <v>621801</v>
      </c>
      <c r="D628" s="538" t="s">
        <v>946</v>
      </c>
      <c r="E628" s="539">
        <v>11347</v>
      </c>
      <c r="F628" s="539">
        <v>11497</v>
      </c>
    </row>
    <row r="629" spans="2:6">
      <c r="B629" s="263"/>
      <c r="C629" s="537">
        <v>121901</v>
      </c>
      <c r="D629" s="538" t="s">
        <v>947</v>
      </c>
      <c r="E629" s="539">
        <v>11068</v>
      </c>
      <c r="F629" s="539">
        <v>11218</v>
      </c>
    </row>
    <row r="630" spans="2:6">
      <c r="B630" s="263"/>
      <c r="C630" s="537">
        <v>280223</v>
      </c>
      <c r="D630" s="538" t="s">
        <v>948</v>
      </c>
      <c r="E630" s="539">
        <v>13943</v>
      </c>
      <c r="F630" s="539">
        <v>14093</v>
      </c>
    </row>
    <row r="631" spans="2:6">
      <c r="B631" s="263"/>
      <c r="C631" s="537">
        <v>132101</v>
      </c>
      <c r="D631" s="538" t="s">
        <v>949</v>
      </c>
      <c r="E631" s="539">
        <v>11237</v>
      </c>
      <c r="F631" s="539">
        <v>11387</v>
      </c>
    </row>
    <row r="632" spans="2:6">
      <c r="B632" s="263"/>
      <c r="C632" s="537">
        <v>631201</v>
      </c>
      <c r="D632" s="538" t="s">
        <v>950</v>
      </c>
      <c r="E632" s="539">
        <v>15186</v>
      </c>
      <c r="F632" s="539">
        <v>15336</v>
      </c>
    </row>
    <row r="633" spans="2:6">
      <c r="B633" s="263"/>
      <c r="C633" s="537">
        <v>671501</v>
      </c>
      <c r="D633" s="538" t="s">
        <v>951</v>
      </c>
      <c r="E633" s="539">
        <v>11993</v>
      </c>
      <c r="F633" s="539">
        <v>12143</v>
      </c>
    </row>
    <row r="634" spans="2:6">
      <c r="B634" s="263"/>
      <c r="C634" s="537">
        <v>442101</v>
      </c>
      <c r="D634" s="538" t="s">
        <v>952</v>
      </c>
      <c r="E634" s="539">
        <v>12548</v>
      </c>
      <c r="F634" s="539">
        <v>12698</v>
      </c>
    </row>
    <row r="635" spans="2:6">
      <c r="B635" s="263"/>
      <c r="C635" s="537">
        <v>440102</v>
      </c>
      <c r="D635" s="538" t="s">
        <v>953</v>
      </c>
      <c r="E635" s="539">
        <v>12281</v>
      </c>
      <c r="F635" s="539">
        <v>12431</v>
      </c>
    </row>
    <row r="636" spans="2:6">
      <c r="B636" s="263"/>
      <c r="C636" s="537">
        <v>522101</v>
      </c>
      <c r="D636" s="538" t="s">
        <v>954</v>
      </c>
      <c r="E636" s="539">
        <v>13194</v>
      </c>
      <c r="F636" s="539">
        <v>13344</v>
      </c>
    </row>
    <row r="637" spans="2:6">
      <c r="B637" s="263"/>
      <c r="C637" s="537">
        <v>561006</v>
      </c>
      <c r="D637" s="538" t="s">
        <v>955</v>
      </c>
      <c r="E637" s="539">
        <v>10613</v>
      </c>
      <c r="F637" s="539">
        <v>10763</v>
      </c>
    </row>
    <row r="638" spans="2:6">
      <c r="B638" s="263"/>
      <c r="C638" s="537">
        <v>222000</v>
      </c>
      <c r="D638" s="538" t="s">
        <v>956</v>
      </c>
      <c r="E638" s="539">
        <v>9335</v>
      </c>
      <c r="F638" s="539">
        <v>9485</v>
      </c>
    </row>
    <row r="639" spans="2:6">
      <c r="B639" s="263"/>
      <c r="C639" s="537">
        <v>411902</v>
      </c>
      <c r="D639" s="538" t="s">
        <v>957</v>
      </c>
      <c r="E639" s="539">
        <v>11250</v>
      </c>
      <c r="F639" s="539">
        <v>11400</v>
      </c>
    </row>
    <row r="640" spans="2:6">
      <c r="B640" s="263"/>
      <c r="C640" s="537">
        <v>11200</v>
      </c>
      <c r="D640" s="538" t="s">
        <v>958</v>
      </c>
      <c r="E640" s="539">
        <v>9754</v>
      </c>
      <c r="F640" s="539">
        <v>9904</v>
      </c>
    </row>
    <row r="641" spans="2:6">
      <c r="B641" s="263"/>
      <c r="C641" s="537">
        <v>550301</v>
      </c>
      <c r="D641" s="538" t="s">
        <v>959</v>
      </c>
      <c r="E641" s="539">
        <v>10839</v>
      </c>
      <c r="F641" s="539">
        <v>10989</v>
      </c>
    </row>
    <row r="642" spans="2:6">
      <c r="B642" s="263"/>
      <c r="C642" s="537">
        <v>600101</v>
      </c>
      <c r="D642" s="538" t="s">
        <v>960</v>
      </c>
      <c r="E642" s="539">
        <v>9413</v>
      </c>
      <c r="F642" s="539">
        <v>9563</v>
      </c>
    </row>
    <row r="643" spans="2:6">
      <c r="B643" s="263"/>
      <c r="C643" s="537">
        <v>573002</v>
      </c>
      <c r="D643" s="538" t="s">
        <v>961</v>
      </c>
      <c r="E643" s="539">
        <v>11119</v>
      </c>
      <c r="F643" s="539">
        <v>11269</v>
      </c>
    </row>
    <row r="644" spans="2:6">
      <c r="B644" s="263"/>
      <c r="C644" s="537">
        <v>650801</v>
      </c>
      <c r="D644" s="538" t="s">
        <v>962</v>
      </c>
      <c r="E644" s="539">
        <v>11384</v>
      </c>
      <c r="F644" s="539">
        <v>11534</v>
      </c>
    </row>
    <row r="645" spans="2:6">
      <c r="B645" s="263"/>
      <c r="C645" s="537">
        <v>261901</v>
      </c>
      <c r="D645" s="538" t="s">
        <v>963</v>
      </c>
      <c r="E645" s="539">
        <v>11222</v>
      </c>
      <c r="F645" s="539">
        <v>11372</v>
      </c>
    </row>
    <row r="646" spans="2:6">
      <c r="B646" s="263"/>
      <c r="C646" s="537">
        <v>50301</v>
      </c>
      <c r="D646" s="538" t="s">
        <v>964</v>
      </c>
      <c r="E646" s="539">
        <v>12170</v>
      </c>
      <c r="F646" s="539">
        <v>12320</v>
      </c>
    </row>
    <row r="647" spans="2:6">
      <c r="B647" s="263"/>
      <c r="C647" s="537">
        <v>200901</v>
      </c>
      <c r="D647" s="538" t="s">
        <v>965</v>
      </c>
      <c r="E647" s="539">
        <v>22173</v>
      </c>
      <c r="F647" s="539">
        <v>22323</v>
      </c>
    </row>
    <row r="648" spans="2:6">
      <c r="B648" s="263"/>
      <c r="C648" s="537">
        <v>22601</v>
      </c>
      <c r="D648" s="538" t="s">
        <v>966</v>
      </c>
      <c r="E648" s="539">
        <v>12021</v>
      </c>
      <c r="F648" s="539">
        <v>12171</v>
      </c>
    </row>
    <row r="649" spans="2:6">
      <c r="B649" s="263"/>
      <c r="C649" s="537">
        <v>580102</v>
      </c>
      <c r="D649" s="538" t="s">
        <v>967</v>
      </c>
      <c r="E649" s="539">
        <v>15199</v>
      </c>
      <c r="F649" s="539">
        <v>15349</v>
      </c>
    </row>
    <row r="650" spans="2:6">
      <c r="B650" s="263"/>
      <c r="C650" s="537">
        <v>210302</v>
      </c>
      <c r="D650" s="538" t="s">
        <v>968</v>
      </c>
      <c r="E650" s="539">
        <v>12073</v>
      </c>
      <c r="F650" s="539">
        <v>12223</v>
      </c>
    </row>
    <row r="651" spans="2:6">
      <c r="B651" s="263"/>
      <c r="C651" s="537">
        <v>420101</v>
      </c>
      <c r="D651" s="538" t="s">
        <v>969</v>
      </c>
      <c r="E651" s="539">
        <v>10549</v>
      </c>
      <c r="F651" s="539">
        <v>10699</v>
      </c>
    </row>
    <row r="652" spans="2:6">
      <c r="B652" s="263"/>
      <c r="C652" s="537">
        <v>280227</v>
      </c>
      <c r="D652" s="538" t="s">
        <v>970</v>
      </c>
      <c r="E652" s="539">
        <v>17109</v>
      </c>
      <c r="F652" s="539">
        <v>17259</v>
      </c>
    </row>
    <row r="653" spans="2:6">
      <c r="B653" s="263"/>
      <c r="C653" s="537">
        <v>260803</v>
      </c>
      <c r="D653" s="538" t="s">
        <v>971</v>
      </c>
      <c r="E653" s="539">
        <v>10763</v>
      </c>
      <c r="F653" s="539">
        <v>10913</v>
      </c>
    </row>
    <row r="654" spans="2:6">
      <c r="B654" s="263"/>
      <c r="C654" s="537">
        <v>580509</v>
      </c>
      <c r="D654" s="538" t="s">
        <v>972</v>
      </c>
      <c r="E654" s="539">
        <v>14149</v>
      </c>
      <c r="F654" s="539">
        <v>14299</v>
      </c>
    </row>
    <row r="655" spans="2:6">
      <c r="B655" s="263"/>
      <c r="C655" s="537">
        <v>142801</v>
      </c>
      <c r="D655" s="538" t="s">
        <v>973</v>
      </c>
      <c r="E655" s="539">
        <v>10529</v>
      </c>
      <c r="F655" s="539">
        <v>10679</v>
      </c>
    </row>
    <row r="656" spans="2:6">
      <c r="B656" s="263"/>
      <c r="C656" s="537">
        <v>40204</v>
      </c>
      <c r="D656" s="538" t="s">
        <v>974</v>
      </c>
      <c r="E656" s="539">
        <v>13973</v>
      </c>
      <c r="F656" s="539">
        <v>14123</v>
      </c>
    </row>
    <row r="657" spans="2:6">
      <c r="B657" s="263"/>
      <c r="C657" s="537">
        <v>280401</v>
      </c>
      <c r="D657" s="538" t="s">
        <v>975</v>
      </c>
      <c r="E657" s="539">
        <v>18287</v>
      </c>
      <c r="F657" s="539">
        <v>18787</v>
      </c>
    </row>
    <row r="658" spans="2:6">
      <c r="B658" s="263"/>
      <c r="C658" s="537">
        <v>62901</v>
      </c>
      <c r="D658" s="538" t="s">
        <v>976</v>
      </c>
      <c r="E658" s="539">
        <v>12241</v>
      </c>
      <c r="F658" s="539">
        <v>12391</v>
      </c>
    </row>
    <row r="659" spans="2:6">
      <c r="B659" s="263"/>
      <c r="C659" s="537">
        <v>580902</v>
      </c>
      <c r="D659" s="538" t="s">
        <v>977</v>
      </c>
      <c r="E659" s="539">
        <v>18704</v>
      </c>
      <c r="F659" s="539">
        <v>18854</v>
      </c>
    </row>
    <row r="660" spans="2:6">
      <c r="B660" s="263"/>
      <c r="C660" s="537">
        <v>420701</v>
      </c>
      <c r="D660" s="538" t="s">
        <v>978</v>
      </c>
      <c r="E660" s="539">
        <v>10985</v>
      </c>
      <c r="F660" s="539">
        <v>11135</v>
      </c>
    </row>
    <row r="661" spans="2:6">
      <c r="B661" s="263"/>
      <c r="C661" s="537">
        <v>412801</v>
      </c>
      <c r="D661" s="538" t="s">
        <v>979</v>
      </c>
      <c r="E661" s="539">
        <v>12288</v>
      </c>
      <c r="F661" s="539">
        <v>12438</v>
      </c>
    </row>
    <row r="662" spans="2:6">
      <c r="B662" s="263"/>
      <c r="C662" s="537">
        <v>151601</v>
      </c>
      <c r="D662" s="538" t="s">
        <v>980</v>
      </c>
      <c r="E662" s="539">
        <v>13941</v>
      </c>
      <c r="F662" s="539">
        <v>14091</v>
      </c>
    </row>
    <row r="663" spans="2:6">
      <c r="B663" s="263"/>
      <c r="C663" s="537">
        <v>262001</v>
      </c>
      <c r="D663" s="538" t="s">
        <v>981</v>
      </c>
      <c r="E663" s="539">
        <v>15609</v>
      </c>
      <c r="F663" s="539">
        <v>15759</v>
      </c>
    </row>
    <row r="664" spans="2:6">
      <c r="B664" s="263"/>
      <c r="C664" s="537">
        <v>170301</v>
      </c>
      <c r="D664" s="538" t="s">
        <v>982</v>
      </c>
      <c r="E664" s="539">
        <v>18785</v>
      </c>
      <c r="F664" s="539">
        <v>18935</v>
      </c>
    </row>
    <row r="665" spans="2:6">
      <c r="B665" s="263"/>
      <c r="C665" s="537">
        <v>662200</v>
      </c>
      <c r="D665" s="538" t="s">
        <v>983</v>
      </c>
      <c r="E665" s="539">
        <v>19793</v>
      </c>
      <c r="F665" s="539">
        <v>19943</v>
      </c>
    </row>
    <row r="666" spans="2:6">
      <c r="B666" s="263"/>
      <c r="C666" s="537">
        <v>641701</v>
      </c>
      <c r="D666" s="538" t="s">
        <v>984</v>
      </c>
      <c r="E666" s="539">
        <v>12586</v>
      </c>
      <c r="F666" s="539">
        <v>12736</v>
      </c>
    </row>
    <row r="667" spans="2:6">
      <c r="B667" s="263"/>
      <c r="C667" s="537">
        <v>412902</v>
      </c>
      <c r="D667" s="538" t="s">
        <v>985</v>
      </c>
      <c r="E667" s="539">
        <v>10236</v>
      </c>
      <c r="F667" s="539">
        <v>10386</v>
      </c>
    </row>
    <row r="668" spans="2:6">
      <c r="B668" s="263"/>
      <c r="C668" s="537">
        <v>22101</v>
      </c>
      <c r="D668" s="538" t="s">
        <v>986</v>
      </c>
      <c r="E668" s="539">
        <v>11254</v>
      </c>
      <c r="F668" s="539">
        <v>11404</v>
      </c>
    </row>
    <row r="669" spans="2:6">
      <c r="B669" s="263"/>
      <c r="C669" s="537">
        <v>31401</v>
      </c>
      <c r="D669" s="538" t="s">
        <v>987</v>
      </c>
      <c r="E669" s="539">
        <v>11674</v>
      </c>
      <c r="F669" s="539">
        <v>11824</v>
      </c>
    </row>
    <row r="670" spans="2:6">
      <c r="B670" s="263"/>
      <c r="C670" s="537">
        <v>580232</v>
      </c>
      <c r="D670" s="538" t="s">
        <v>988</v>
      </c>
      <c r="E670" s="539">
        <v>14519</v>
      </c>
      <c r="F670" s="539">
        <v>14669</v>
      </c>
    </row>
    <row r="671" spans="2:6">
      <c r="B671" s="263"/>
      <c r="C671" s="537">
        <v>651402</v>
      </c>
      <c r="D671" s="538" t="s">
        <v>989</v>
      </c>
      <c r="E671" s="539">
        <v>12463</v>
      </c>
      <c r="F671" s="539">
        <v>12613</v>
      </c>
    </row>
    <row r="672" spans="2:6">
      <c r="B672" s="263"/>
      <c r="C672" s="537">
        <v>140203</v>
      </c>
      <c r="D672" s="538" t="s">
        <v>990</v>
      </c>
      <c r="E672" s="539">
        <v>11254</v>
      </c>
      <c r="F672" s="539">
        <v>11404</v>
      </c>
    </row>
    <row r="673" spans="2:6">
      <c r="B673" s="263"/>
      <c r="C673" s="537">
        <v>151701</v>
      </c>
      <c r="D673" s="538" t="s">
        <v>991</v>
      </c>
      <c r="E673" s="539">
        <v>15705</v>
      </c>
      <c r="F673" s="539">
        <v>15855</v>
      </c>
    </row>
    <row r="674" spans="2:6">
      <c r="B674" s="263"/>
      <c r="C674" s="537">
        <v>401501</v>
      </c>
      <c r="D674" s="538" t="s">
        <v>992</v>
      </c>
      <c r="E674" s="539">
        <v>10736</v>
      </c>
      <c r="F674" s="539">
        <v>10886</v>
      </c>
    </row>
    <row r="675" spans="2:6">
      <c r="B675" s="263"/>
      <c r="C675" s="537">
        <v>191401</v>
      </c>
      <c r="D675" s="538" t="s">
        <v>993</v>
      </c>
      <c r="E675" s="539">
        <v>19188</v>
      </c>
      <c r="F675" s="539">
        <v>19338</v>
      </c>
    </row>
    <row r="676" spans="2:6">
      <c r="B676" s="263"/>
      <c r="C676" s="537">
        <v>31701</v>
      </c>
      <c r="D676" s="538" t="s">
        <v>994</v>
      </c>
      <c r="E676" s="539">
        <v>10465</v>
      </c>
      <c r="F676" s="539">
        <v>10615</v>
      </c>
    </row>
    <row r="677" spans="2:6">
      <c r="B677" s="263"/>
      <c r="C677" s="537">
        <v>472506</v>
      </c>
      <c r="D677" s="538" t="s">
        <v>995</v>
      </c>
      <c r="E677" s="539">
        <v>12702</v>
      </c>
      <c r="F677" s="539">
        <v>12852</v>
      </c>
    </row>
    <row r="678" spans="2:6">
      <c r="B678" s="263"/>
      <c r="C678" s="537">
        <v>580109</v>
      </c>
      <c r="D678" s="538" t="s">
        <v>996</v>
      </c>
      <c r="E678" s="539">
        <v>17016</v>
      </c>
      <c r="F678" s="539">
        <v>17166</v>
      </c>
    </row>
    <row r="679" spans="2:6">
      <c r="B679" s="263"/>
      <c r="C679" s="537">
        <v>490804</v>
      </c>
      <c r="D679" s="538" t="s">
        <v>997</v>
      </c>
      <c r="E679" s="539">
        <v>11593</v>
      </c>
      <c r="F679" s="539">
        <v>11743</v>
      </c>
    </row>
    <row r="680" spans="2:6">
      <c r="B680" s="263"/>
      <c r="C680" s="537">
        <v>671002</v>
      </c>
      <c r="D680" s="538" t="s">
        <v>998</v>
      </c>
      <c r="E680" s="539">
        <v>15726</v>
      </c>
      <c r="F680" s="539">
        <v>15876</v>
      </c>
    </row>
    <row r="681" spans="2:6">
      <c r="B681" s="263"/>
      <c r="C681" s="537">
        <v>662300</v>
      </c>
      <c r="D681" s="538" t="s">
        <v>999</v>
      </c>
      <c r="E681" s="539">
        <v>14873</v>
      </c>
      <c r="F681" s="539">
        <v>14523</v>
      </c>
    </row>
    <row r="682" spans="2:6">
      <c r="B682" s="263"/>
      <c r="C682" s="537">
        <v>241701</v>
      </c>
      <c r="D682" s="538" t="s">
        <v>1000</v>
      </c>
      <c r="E682" s="539">
        <v>11044</v>
      </c>
      <c r="F682" s="539">
        <v>11194</v>
      </c>
    </row>
    <row r="683" spans="2:6">
      <c r="B683" s="263"/>
      <c r="C683" s="537">
        <v>43501</v>
      </c>
      <c r="D683" s="538" t="s">
        <v>1001</v>
      </c>
      <c r="E683" s="539">
        <v>11756</v>
      </c>
      <c r="F683" s="539">
        <v>11906</v>
      </c>
    </row>
    <row r="684" spans="2:6">
      <c r="B684" s="263"/>
      <c r="C684" s="537">
        <v>662402</v>
      </c>
      <c r="D684" s="538" t="s">
        <v>1002</v>
      </c>
      <c r="E684" s="539">
        <v>17093</v>
      </c>
      <c r="F684" s="539">
        <v>17243</v>
      </c>
    </row>
    <row r="685" spans="2:6">
      <c r="B685" s="263"/>
      <c r="C685" s="263"/>
      <c r="D685" s="263"/>
      <c r="E685" s="263"/>
      <c r="F685" s="263"/>
    </row>
  </sheetData>
  <sheetProtection password="CA09" sheet="1" objects="1" scenarios="1"/>
  <printOptions horizontalCentered="1"/>
  <pageMargins left="0.75" right="0.75" top="0.51" bottom="0.78" header="0" footer="0.5"/>
  <pageSetup scale="65" fitToHeight="12" orientation="portrait" r:id="rId1"/>
  <headerFooter alignWithMargins="0">
    <oddFooter>&amp;C&amp;"Calibri,Regular"&amp;11Page &amp;P of &amp;N</oddFooter>
  </headerFooter>
  <rowBreaks count="13" manualBreakCount="13">
    <brk id="55" min="1" max="9" man="1"/>
    <brk id="105" min="1" max="9" man="1"/>
    <brk id="155" min="1" max="9" man="1"/>
    <brk id="205" min="1" max="9" man="1"/>
    <brk id="255" min="1" max="9" man="1"/>
    <brk id="305" min="1" max="9" man="1"/>
    <brk id="355" min="1" max="9" man="1"/>
    <brk id="405" min="1" max="9" man="1"/>
    <brk id="455" min="1" max="9" man="1"/>
    <brk id="505" min="1" max="9" man="1"/>
    <brk id="555" min="1" max="9" man="1"/>
    <brk id="605" min="1" max="9" man="1"/>
    <brk id="655" min="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</sheetPr>
  <dimension ref="A1:AH995"/>
  <sheetViews>
    <sheetView workbookViewId="0"/>
  </sheetViews>
  <sheetFormatPr defaultColWidth="9.109375" defaultRowHeight="15"/>
  <cols>
    <col min="1" max="1" width="13.109375" style="7" customWidth="1"/>
    <col min="2" max="2" width="42.6640625" style="4" customWidth="1"/>
    <col min="3" max="3" width="10.5546875" style="4" bestFit="1" customWidth="1"/>
    <col min="4" max="4" width="9.109375" style="4"/>
    <col min="5" max="9" width="15.6640625" style="4" customWidth="1"/>
    <col min="10" max="10" width="12.44140625" style="62" customWidth="1"/>
    <col min="11" max="11" width="20.5546875" style="19" bestFit="1" customWidth="1"/>
    <col min="12" max="15" width="14.109375" style="4" customWidth="1"/>
    <col min="16" max="17" width="12.6640625" style="4" customWidth="1"/>
    <col min="18" max="18" width="12.6640625" customWidth="1"/>
    <col min="19" max="19" width="20.5546875" bestFit="1" customWidth="1"/>
    <col min="20" max="23" width="11.33203125" customWidth="1"/>
    <col min="24" max="24" width="14.6640625" bestFit="1" customWidth="1"/>
    <col min="25" max="25" width="16.6640625" bestFit="1" customWidth="1"/>
    <col min="26" max="30" width="8.88671875"/>
    <col min="31" max="31" width="17.6640625" customWidth="1"/>
    <col min="32" max="32" width="6.109375" bestFit="1" customWidth="1"/>
    <col min="33" max="34" width="8.88671875" customWidth="1"/>
    <col min="35" max="16384" width="9.109375" style="4"/>
  </cols>
  <sheetData>
    <row r="1" spans="1:17" ht="18">
      <c r="A1" s="477" t="s">
        <v>134</v>
      </c>
      <c r="B1" s="477"/>
      <c r="C1" s="477"/>
      <c r="D1" s="477"/>
      <c r="E1" s="477"/>
      <c r="F1" s="477"/>
      <c r="G1" s="477"/>
      <c r="H1" s="477"/>
      <c r="I1" s="477"/>
      <c r="L1"/>
      <c r="M1"/>
      <c r="N1"/>
      <c r="O1"/>
      <c r="P1"/>
      <c r="Q1"/>
    </row>
    <row r="2" spans="1:17" ht="18">
      <c r="A2" s="21"/>
      <c r="J2" s="19"/>
      <c r="K2"/>
      <c r="L2"/>
      <c r="M2"/>
      <c r="N2"/>
      <c r="O2"/>
      <c r="P2"/>
      <c r="Q2"/>
    </row>
    <row r="3" spans="1:17" ht="18">
      <c r="A3" s="21"/>
      <c r="J3"/>
      <c r="K3"/>
      <c r="L3"/>
      <c r="M3"/>
      <c r="N3"/>
      <c r="O3"/>
      <c r="P3"/>
      <c r="Q3"/>
    </row>
    <row r="4" spans="1:17">
      <c r="A4" s="61" t="s">
        <v>1013</v>
      </c>
      <c r="B4" s="60"/>
      <c r="K4"/>
      <c r="L4"/>
      <c r="M4"/>
      <c r="N4"/>
      <c r="O4"/>
      <c r="P4"/>
      <c r="Q4"/>
    </row>
    <row r="5" spans="1:17" ht="18">
      <c r="A5" s="21"/>
      <c r="B5" s="39" t="s">
        <v>150</v>
      </c>
      <c r="C5" s="447" t="s">
        <v>1016</v>
      </c>
      <c r="D5" s="448"/>
      <c r="E5" s="9"/>
      <c r="F5" s="10"/>
      <c r="G5" s="10"/>
      <c r="H5" s="11"/>
      <c r="I5" s="12" t="str">
        <f>IF(OR('1) School Information'!B10="ENTER SCHOOL NAME HERE",'1) School Information'!B10)="","Enter School Name on Tab ""1 School Information""",UPPER('1) School Information'!B10))</f>
        <v/>
      </c>
      <c r="J5" s="63">
        <f>IF(OR(I5="Enter School Name Here", I5=""),0,1)</f>
        <v>0</v>
      </c>
      <c r="L5"/>
      <c r="M5"/>
      <c r="N5"/>
      <c r="O5"/>
      <c r="P5"/>
      <c r="Q5"/>
    </row>
    <row r="6" spans="1:17" ht="18">
      <c r="A6" s="22"/>
      <c r="B6" s="39" t="s">
        <v>151</v>
      </c>
      <c r="C6" s="447" t="s">
        <v>1016</v>
      </c>
      <c r="D6" s="448"/>
      <c r="E6" s="9"/>
      <c r="F6" s="10"/>
      <c r="G6" s="10"/>
      <c r="H6" s="11"/>
      <c r="I6" s="12" t="str">
        <f>'1) School Information'!C15</f>
        <v>enter name</v>
      </c>
      <c r="J6" s="63"/>
      <c r="L6"/>
      <c r="M6"/>
      <c r="N6"/>
      <c r="O6"/>
      <c r="P6"/>
      <c r="Q6"/>
    </row>
    <row r="7" spans="1:17" ht="18">
      <c r="A7" s="22"/>
      <c r="B7" s="39" t="s">
        <v>152</v>
      </c>
      <c r="C7" s="447" t="s">
        <v>1016</v>
      </c>
      <c r="D7" s="448"/>
      <c r="E7" s="9"/>
      <c r="F7" s="10"/>
      <c r="G7" s="10"/>
      <c r="H7" s="11"/>
      <c r="I7" s="12" t="str">
        <f>'1) School Information'!C16</f>
        <v>enter title</v>
      </c>
      <c r="J7" s="63"/>
      <c r="L7"/>
      <c r="M7"/>
      <c r="N7"/>
      <c r="O7"/>
      <c r="P7"/>
      <c r="Q7"/>
    </row>
    <row r="8" spans="1:17" ht="18">
      <c r="A8" s="22"/>
      <c r="B8" s="39" t="s">
        <v>153</v>
      </c>
      <c r="C8" s="447" t="s">
        <v>1016</v>
      </c>
      <c r="D8" s="448"/>
      <c r="E8" s="9"/>
      <c r="F8" s="10"/>
      <c r="G8" s="10"/>
      <c r="H8" s="11"/>
      <c r="I8" s="12" t="str">
        <f>'1) School Information'!C17</f>
        <v>enter email address</v>
      </c>
      <c r="J8" s="63"/>
      <c r="L8"/>
      <c r="M8"/>
      <c r="N8"/>
      <c r="O8"/>
      <c r="P8"/>
      <c r="Q8"/>
    </row>
    <row r="9" spans="1:17" ht="18">
      <c r="A9" s="22"/>
      <c r="B9" s="39" t="s">
        <v>154</v>
      </c>
      <c r="C9" s="447" t="s">
        <v>1016</v>
      </c>
      <c r="D9" s="448"/>
      <c r="E9" s="9"/>
      <c r="F9" s="10"/>
      <c r="G9" s="10"/>
      <c r="H9" s="11"/>
      <c r="I9" s="12" t="str">
        <f>'1) School Information'!C18</f>
        <v>enter phone number</v>
      </c>
      <c r="J9" s="63"/>
      <c r="L9"/>
      <c r="M9"/>
      <c r="N9"/>
      <c r="O9"/>
      <c r="P9"/>
      <c r="Q9"/>
    </row>
    <row r="10" spans="1:17" ht="18">
      <c r="A10" s="21"/>
      <c r="C10" s="19"/>
      <c r="D10" s="19"/>
      <c r="E10"/>
      <c r="F10"/>
      <c r="G10"/>
      <c r="H10"/>
      <c r="I10"/>
      <c r="J10" s="63"/>
      <c r="L10"/>
      <c r="M10"/>
      <c r="N10"/>
      <c r="O10"/>
      <c r="P10"/>
      <c r="Q10"/>
    </row>
    <row r="11" spans="1:17">
      <c r="B11" s="39" t="s">
        <v>149</v>
      </c>
      <c r="C11" s="447" t="s">
        <v>1016</v>
      </c>
      <c r="D11" s="448"/>
      <c r="E11" s="9"/>
      <c r="F11" s="10"/>
      <c r="G11" s="10"/>
      <c r="H11" s="11"/>
      <c r="I11" s="12" t="str">
        <f>AcadYr1</f>
        <v>Select from dropdown list →</v>
      </c>
      <c r="J11" s="62">
        <f>IF(I11=B18,0,1)</f>
        <v>0</v>
      </c>
      <c r="L11"/>
      <c r="M11"/>
      <c r="N11"/>
      <c r="O11"/>
      <c r="P11"/>
      <c r="Q11"/>
    </row>
    <row r="12" spans="1:17">
      <c r="A12" s="4"/>
      <c r="B12" s="39" t="s">
        <v>1015</v>
      </c>
      <c r="C12" s="447" t="s">
        <v>1017</v>
      </c>
      <c r="D12" s="448"/>
      <c r="E12" s="14"/>
      <c r="F12" s="77"/>
      <c r="G12" s="77"/>
      <c r="H12" s="77"/>
      <c r="I12" s="20" t="str">
        <f>IF(J11=1,G19&amp;" through "&amp;G23,"Please enter ""FIRST YEAR OF RENEWED CHARTER"" on tab ""1.) School Information.""")</f>
        <v>Please enter "FIRST YEAR OF RENEWED CHARTER" on tab "1.) School Information."</v>
      </c>
      <c r="J12" s="63"/>
      <c r="L12"/>
      <c r="M12"/>
      <c r="N12"/>
      <c r="O12"/>
      <c r="P12"/>
      <c r="Q12"/>
    </row>
    <row r="13" spans="1:17">
      <c r="A13" s="4"/>
      <c r="L13"/>
      <c r="M13"/>
      <c r="N13"/>
      <c r="O13"/>
      <c r="P13"/>
      <c r="Q13"/>
    </row>
    <row r="14" spans="1:17">
      <c r="A14" s="4"/>
      <c r="J14" s="4"/>
      <c r="L14"/>
      <c r="M14"/>
      <c r="N14"/>
      <c r="O14"/>
      <c r="P14"/>
      <c r="Q14"/>
    </row>
    <row r="15" spans="1:17">
      <c r="A15" s="450" t="s">
        <v>135</v>
      </c>
      <c r="L15"/>
      <c r="M15"/>
      <c r="N15"/>
      <c r="O15"/>
      <c r="P15"/>
      <c r="Q15"/>
    </row>
    <row r="16" spans="1:17">
      <c r="A16" s="456" t="s">
        <v>1019</v>
      </c>
      <c r="L16"/>
      <c r="M16"/>
      <c r="N16"/>
      <c r="O16"/>
      <c r="P16"/>
      <c r="Q16"/>
    </row>
    <row r="17" spans="1:34" s="6" customFormat="1">
      <c r="A17" s="451" t="s">
        <v>143</v>
      </c>
      <c r="B17" s="6" t="s">
        <v>142</v>
      </c>
      <c r="C17" s="5" t="s">
        <v>136</v>
      </c>
      <c r="E17" s="452" t="s">
        <v>144</v>
      </c>
      <c r="F17" s="453"/>
      <c r="G17" s="453"/>
      <c r="H17" s="453"/>
      <c r="I17" s="454"/>
      <c r="J17" s="63"/>
      <c r="K17" s="64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</row>
    <row r="18" spans="1:34">
      <c r="A18" s="4">
        <v>0</v>
      </c>
      <c r="B18" s="1" t="s">
        <v>1025</v>
      </c>
      <c r="E18" s="8" t="s">
        <v>140</v>
      </c>
      <c r="F18" s="8" t="s">
        <v>139</v>
      </c>
      <c r="G18" s="8" t="s">
        <v>141</v>
      </c>
      <c r="H18" s="8" t="s">
        <v>137</v>
      </c>
      <c r="I18" s="8" t="s">
        <v>138</v>
      </c>
      <c r="L18"/>
      <c r="M18"/>
      <c r="N18"/>
      <c r="O18"/>
      <c r="P18"/>
      <c r="Q18"/>
    </row>
    <row r="19" spans="1:34">
      <c r="A19" s="4">
        <v>1</v>
      </c>
      <c r="B19" s="1" t="str">
        <f t="shared" ref="B19:B27" ca="1" si="0">C19&amp;"-"&amp;RIGHT(C20,2)</f>
        <v>2017-18</v>
      </c>
      <c r="C19" s="3">
        <f ca="1">IF(MONTH(NOW())&gt;=11,YEAR(NOW())+2,YEAR(NOW())+1)</f>
        <v>2017</v>
      </c>
      <c r="E19" s="8" t="s">
        <v>103</v>
      </c>
      <c r="F19" s="8" t="str">
        <f ca="1">IFERROR(MATCH(AcadYr1,$B$19:$B$23,0),"")</f>
        <v/>
      </c>
      <c r="G19" s="8" t="str">
        <f>IF(AcadYr1=B18,"",AcadYr1)</f>
        <v/>
      </c>
      <c r="H19" s="8" t="str">
        <f ca="1">IFERROR(VLOOKUP(F19,$A$19:$C$28,3),"")</f>
        <v/>
      </c>
      <c r="I19" s="8" t="str">
        <f ca="1">IFERROR(H19+1,"")</f>
        <v/>
      </c>
      <c r="L19"/>
      <c r="M19"/>
      <c r="N19"/>
      <c r="O19"/>
      <c r="P19"/>
      <c r="Q19"/>
    </row>
    <row r="20" spans="1:34">
      <c r="A20" s="4">
        <v>2</v>
      </c>
      <c r="B20" s="1" t="str">
        <f t="shared" ca="1" si="0"/>
        <v>2018-19</v>
      </c>
      <c r="C20" s="3">
        <f t="shared" ref="C20:C28" ca="1" si="1">C19+1</f>
        <v>2018</v>
      </c>
      <c r="E20" s="8" t="s">
        <v>104</v>
      </c>
      <c r="F20" s="8" t="str">
        <f ca="1">IFERROR(F19+1,"")</f>
        <v/>
      </c>
      <c r="G20" s="8" t="str">
        <f ca="1">IFERROR(VLOOKUP(F20,$A$19:$C$28,2),"")</f>
        <v/>
      </c>
      <c r="H20" s="8" t="str">
        <f ca="1">IFERROR(VLOOKUP(F20,$A$19:$C$28,3),"")</f>
        <v/>
      </c>
      <c r="I20" s="8" t="str">
        <f ca="1">IFERROR(H20+1,"")</f>
        <v/>
      </c>
      <c r="L20"/>
      <c r="M20"/>
      <c r="N20"/>
      <c r="O20"/>
      <c r="P20"/>
      <c r="Q20"/>
    </row>
    <row r="21" spans="1:34">
      <c r="A21" s="4">
        <v>3</v>
      </c>
      <c r="B21" s="1" t="str">
        <f t="shared" ca="1" si="0"/>
        <v>2019-20</v>
      </c>
      <c r="C21" s="2">
        <f t="shared" ca="1" si="1"/>
        <v>2019</v>
      </c>
      <c r="E21" s="8" t="s">
        <v>105</v>
      </c>
      <c r="F21" s="8" t="str">
        <f ca="1">IFERROR(F20+1,"")</f>
        <v/>
      </c>
      <c r="G21" s="8" t="str">
        <f ca="1">IFERROR(VLOOKUP(F21,$A$19:$C$28,2),"")</f>
        <v/>
      </c>
      <c r="H21" s="8" t="str">
        <f ca="1">IFERROR(VLOOKUP(F21,$A$19:$C$28,3),"")</f>
        <v/>
      </c>
      <c r="I21" s="8" t="str">
        <f ca="1">IFERROR(H21+1,"")</f>
        <v/>
      </c>
      <c r="L21"/>
      <c r="M21"/>
      <c r="N21"/>
      <c r="O21"/>
      <c r="P21"/>
      <c r="Q21"/>
    </row>
    <row r="22" spans="1:34">
      <c r="A22" s="4">
        <v>4</v>
      </c>
      <c r="B22" s="1" t="str">
        <f t="shared" ca="1" si="0"/>
        <v>2020-21</v>
      </c>
      <c r="C22" s="2">
        <f t="shared" ca="1" si="1"/>
        <v>2020</v>
      </c>
      <c r="E22" s="8" t="s">
        <v>106</v>
      </c>
      <c r="F22" s="8" t="str">
        <f ca="1">IFERROR(F21+1,"")</f>
        <v/>
      </c>
      <c r="G22" s="8" t="str">
        <f ca="1">IFERROR(VLOOKUP(F22,$A$19:$C$28,2),"")</f>
        <v/>
      </c>
      <c r="H22" s="8" t="str">
        <f ca="1">IFERROR(VLOOKUP(F22,$A$19:$C$28,3),"")</f>
        <v/>
      </c>
      <c r="I22" s="8" t="str">
        <f ca="1">IFERROR(H22+1,"")</f>
        <v/>
      </c>
      <c r="L22"/>
      <c r="M22"/>
      <c r="N22"/>
      <c r="O22"/>
      <c r="P22"/>
      <c r="Q22"/>
    </row>
    <row r="23" spans="1:34">
      <c r="A23" s="4">
        <v>5</v>
      </c>
      <c r="B23" s="1" t="str">
        <f t="shared" ca="1" si="0"/>
        <v>2021-22</v>
      </c>
      <c r="C23" s="2">
        <f t="shared" ca="1" si="1"/>
        <v>2021</v>
      </c>
      <c r="E23" s="8" t="s">
        <v>107</v>
      </c>
      <c r="F23" s="8" t="str">
        <f ca="1">IFERROR(F22+1,"")</f>
        <v/>
      </c>
      <c r="G23" s="8" t="str">
        <f ca="1">IFERROR(VLOOKUP(F23,$A$19:$C$28,2),"")</f>
        <v/>
      </c>
      <c r="H23" s="8" t="str">
        <f ca="1">IFERROR(VLOOKUP(F23,$A$19:$C$28,3),"")</f>
        <v/>
      </c>
      <c r="I23" s="8" t="str">
        <f ca="1">IFERROR(H23+1,"")</f>
        <v/>
      </c>
    </row>
    <row r="24" spans="1:34">
      <c r="A24" s="4">
        <v>6</v>
      </c>
      <c r="B24" s="1" t="str">
        <f t="shared" ca="1" si="0"/>
        <v>2022-23</v>
      </c>
      <c r="C24" s="2">
        <f t="shared" ca="1" si="1"/>
        <v>2022</v>
      </c>
      <c r="J24" s="65"/>
      <c r="L24"/>
      <c r="M24"/>
    </row>
    <row r="25" spans="1:34">
      <c r="A25" s="4">
        <v>7</v>
      </c>
      <c r="B25" s="1" t="str">
        <f t="shared" ca="1" si="0"/>
        <v>2023-24</v>
      </c>
      <c r="C25" s="2">
        <f t="shared" ca="1" si="1"/>
        <v>2023</v>
      </c>
      <c r="J25" s="65"/>
      <c r="L25"/>
      <c r="M25"/>
    </row>
    <row r="26" spans="1:34">
      <c r="A26" s="4">
        <v>8</v>
      </c>
      <c r="B26" s="1" t="str">
        <f t="shared" ca="1" si="0"/>
        <v>2024-25</v>
      </c>
      <c r="C26" s="2">
        <f t="shared" ca="1" si="1"/>
        <v>2024</v>
      </c>
      <c r="J26" s="65"/>
      <c r="L26"/>
      <c r="M26"/>
    </row>
    <row r="27" spans="1:34">
      <c r="A27" s="4">
        <v>9</v>
      </c>
      <c r="B27" s="1" t="str">
        <f t="shared" ca="1" si="0"/>
        <v>2025-26</v>
      </c>
      <c r="C27" s="2">
        <f t="shared" ca="1" si="1"/>
        <v>2025</v>
      </c>
      <c r="J27" s="65"/>
      <c r="L27"/>
      <c r="M27"/>
    </row>
    <row r="28" spans="1:34">
      <c r="A28" s="4">
        <v>10</v>
      </c>
      <c r="B28" s="1" t="str">
        <f ca="1">C28&amp;"-"&amp;RIGHT(C28+1,2)</f>
        <v>2026-27</v>
      </c>
      <c r="C28" s="2">
        <f t="shared" ca="1" si="1"/>
        <v>2026</v>
      </c>
      <c r="J28" s="65"/>
      <c r="L28"/>
      <c r="M28"/>
    </row>
    <row r="29" spans="1:34">
      <c r="J29" s="65"/>
      <c r="L29"/>
      <c r="M29"/>
    </row>
    <row r="30" spans="1:34">
      <c r="A30" s="456" t="s">
        <v>1018</v>
      </c>
      <c r="J30" s="4"/>
    </row>
    <row r="31" spans="1:34">
      <c r="A31" s="451" t="s">
        <v>143</v>
      </c>
      <c r="B31" s="4" t="s">
        <v>1014</v>
      </c>
      <c r="E31" s="13"/>
    </row>
    <row r="32" spans="1:34">
      <c r="B32" s="485" t="s">
        <v>1025</v>
      </c>
      <c r="C32" s="488"/>
      <c r="D32" s="489"/>
      <c r="E32" s="490"/>
      <c r="F32" s="490"/>
    </row>
    <row r="33" spans="1:16">
      <c r="B33" s="486" t="str">
        <f ca="1">IFERROR("January 1, "&amp;VLOOKUP(AcadYr1,B19:C28,2,FALSE)&amp;" - June 30, "&amp;VLOOKUP(AcadYr1,B19:C28,2,FALSE),"")</f>
        <v/>
      </c>
      <c r="C33" s="491"/>
      <c r="D33" s="492"/>
      <c r="E33" s="490"/>
      <c r="F33" s="489"/>
      <c r="G33" s="19"/>
    </row>
    <row r="34" spans="1:16">
      <c r="B34" s="487" t="str">
        <f ca="1">IFERROR("July 1, "&amp;VLOOKUP(AcadYr1,B19:C28,2,FALSE)-1&amp;" - June 30, "&amp;VLOOKUP(AcadYr1,B19:C28,2,FALSE),"")</f>
        <v/>
      </c>
      <c r="C34" s="491"/>
      <c r="D34" s="492"/>
      <c r="E34" s="490"/>
      <c r="F34" s="489"/>
      <c r="G34" s="19"/>
    </row>
    <row r="35" spans="1:16">
      <c r="C35" s="493"/>
      <c r="D35" s="490"/>
      <c r="E35" s="490"/>
      <c r="F35" s="490"/>
    </row>
    <row r="38" spans="1:16">
      <c r="K38" s="31"/>
    </row>
    <row r="39" spans="1:16">
      <c r="A39" s="61" t="s">
        <v>155</v>
      </c>
      <c r="C39" s="1"/>
      <c r="K39" s="31"/>
    </row>
    <row r="40" spans="1:16">
      <c r="A40" s="7">
        <v>1</v>
      </c>
      <c r="B40" s="15" t="s">
        <v>1045</v>
      </c>
      <c r="C40" s="16"/>
      <c r="D40" s="16"/>
      <c r="E40" s="16"/>
      <c r="F40" s="16"/>
      <c r="G40" s="16"/>
      <c r="H40" s="16"/>
      <c r="I40" s="17"/>
      <c r="K40" s="31"/>
      <c r="L40" s="19"/>
      <c r="M40" s="19"/>
      <c r="N40" s="19"/>
      <c r="O40" s="19"/>
      <c r="P40" s="19"/>
    </row>
    <row r="41" spans="1:16">
      <c r="A41" s="7">
        <v>2</v>
      </c>
      <c r="B41" s="15" t="s">
        <v>260</v>
      </c>
      <c r="C41" s="16"/>
      <c r="D41" s="16"/>
      <c r="E41" s="16"/>
      <c r="F41" s="16"/>
      <c r="G41" s="16"/>
      <c r="H41" s="16"/>
      <c r="I41" s="17"/>
      <c r="K41" s="31"/>
    </row>
    <row r="42" spans="1:16">
      <c r="A42" s="7">
        <v>3</v>
      </c>
      <c r="B42" s="349" t="s">
        <v>259</v>
      </c>
      <c r="C42" s="350"/>
      <c r="D42" s="350"/>
      <c r="E42" s="350"/>
      <c r="F42" s="350"/>
      <c r="G42" s="350"/>
      <c r="H42" s="350"/>
      <c r="I42" s="351"/>
    </row>
    <row r="44" spans="1:16">
      <c r="A44" s="61" t="s">
        <v>177</v>
      </c>
    </row>
    <row r="45" spans="1:16">
      <c r="A45" s="7">
        <v>0</v>
      </c>
      <c r="B45" s="1" t="s">
        <v>1024</v>
      </c>
    </row>
    <row r="46" spans="1:16">
      <c r="A46" s="7">
        <v>1</v>
      </c>
      <c r="B46" s="4" t="s">
        <v>178</v>
      </c>
    </row>
    <row r="47" spans="1:16">
      <c r="A47" s="7">
        <v>2</v>
      </c>
      <c r="B47" s="4" t="s">
        <v>179</v>
      </c>
    </row>
    <row r="48" spans="1:16">
      <c r="A48" s="7">
        <v>3</v>
      </c>
      <c r="B48" s="4" t="s">
        <v>180</v>
      </c>
    </row>
    <row r="50" spans="1:20">
      <c r="A50" s="61" t="s">
        <v>156</v>
      </c>
    </row>
    <row r="51" spans="1:20">
      <c r="A51" s="61"/>
      <c r="E51" s="67" t="s">
        <v>208</v>
      </c>
      <c r="F51" s="66"/>
      <c r="G51" s="66"/>
      <c r="H51" s="66"/>
      <c r="I51" s="66"/>
      <c r="L51" s="61" t="s">
        <v>317</v>
      </c>
    </row>
    <row r="52" spans="1:20">
      <c r="E52" s="52" t="str">
        <f>G19</f>
        <v/>
      </c>
      <c r="F52" s="52" t="str">
        <f ca="1">G20</f>
        <v/>
      </c>
      <c r="G52" s="52" t="str">
        <f ca="1">G21</f>
        <v/>
      </c>
      <c r="H52" s="52" t="str">
        <f ca="1">G22</f>
        <v/>
      </c>
      <c r="I52" s="52" t="str">
        <f ca="1">G23</f>
        <v/>
      </c>
      <c r="L52" s="420" t="s">
        <v>318</v>
      </c>
      <c r="M52" s="442" t="s">
        <v>320</v>
      </c>
      <c r="N52" s="549" t="s">
        <v>319</v>
      </c>
      <c r="O52" s="550"/>
      <c r="P52" s="550"/>
      <c r="Q52" s="550"/>
      <c r="R52" s="550"/>
      <c r="S52" s="550"/>
      <c r="T52" s="551"/>
    </row>
    <row r="53" spans="1:20">
      <c r="B53" s="4" t="s">
        <v>185</v>
      </c>
      <c r="E53" s="75">
        <f ca="1">'2) Enrollment Chart'!D63</f>
        <v>0</v>
      </c>
      <c r="F53" s="75">
        <f ca="1">'2) Enrollment Chart'!E63</f>
        <v>0</v>
      </c>
      <c r="G53" s="75">
        <f ca="1">'2) Enrollment Chart'!F63</f>
        <v>0</v>
      </c>
      <c r="H53" s="75">
        <f ca="1">'2) Enrollment Chart'!G63</f>
        <v>0</v>
      </c>
      <c r="I53" s="75">
        <f ca="1">'2) Enrollment Chart'!H63</f>
        <v>0</v>
      </c>
      <c r="L53" s="419">
        <f ca="1">IF(COUNTIF('3) Staffing Plan'!D7:H7,"Complete*")&gt;0,1,0)</f>
        <v>1</v>
      </c>
      <c r="M53" s="43">
        <v>1</v>
      </c>
      <c r="N53" s="555" t="s">
        <v>322</v>
      </c>
      <c r="O53" s="556"/>
      <c r="P53" s="556"/>
      <c r="Q53" s="556"/>
      <c r="R53" s="556"/>
      <c r="S53" s="556"/>
      <c r="T53" s="557"/>
    </row>
    <row r="54" spans="1:20" ht="15.6" thickBot="1">
      <c r="B54" s="4" t="s">
        <v>201</v>
      </c>
      <c r="E54" s="75">
        <f>'2) Enrollment Chart'!D72</f>
        <v>0</v>
      </c>
      <c r="F54" s="75">
        <f>'2) Enrollment Chart'!E72</f>
        <v>0</v>
      </c>
      <c r="G54" s="75">
        <f>'2) Enrollment Chart'!F72</f>
        <v>0</v>
      </c>
      <c r="H54" s="75">
        <f>'2) Enrollment Chart'!G72</f>
        <v>0</v>
      </c>
      <c r="I54" s="75">
        <f>'2) Enrollment Chart'!H72</f>
        <v>0</v>
      </c>
      <c r="L54" s="440">
        <f ca="1">IF(COUNTIF('3) Staffing Plan'!D7:H7,"fix*")&gt;0,2,0)</f>
        <v>0</v>
      </c>
      <c r="M54" s="43">
        <v>2</v>
      </c>
      <c r="N54" s="555" t="s">
        <v>323</v>
      </c>
      <c r="O54" s="556"/>
      <c r="P54" s="556"/>
      <c r="Q54" s="556"/>
      <c r="R54" s="556"/>
      <c r="S54" s="556"/>
      <c r="T54" s="557"/>
    </row>
    <row r="55" spans="1:20" ht="15.6" thickBot="1">
      <c r="B55" s="4" t="s">
        <v>186</v>
      </c>
      <c r="E55" s="75">
        <f ca="1">E53-E54</f>
        <v>0</v>
      </c>
      <c r="F55" s="75">
        <f ca="1">F53-F54</f>
        <v>0</v>
      </c>
      <c r="G55" s="75">
        <f ca="1">G53-G54</f>
        <v>0</v>
      </c>
      <c r="H55" s="75">
        <f ca="1">H53-H54</f>
        <v>0</v>
      </c>
      <c r="I55" s="75">
        <f ca="1">I53-I54</f>
        <v>0</v>
      </c>
      <c r="L55" s="441">
        <f ca="1">SUM(L53:L54)</f>
        <v>1</v>
      </c>
      <c r="M55" s="443">
        <v>3</v>
      </c>
      <c r="N55" s="555" t="s">
        <v>321</v>
      </c>
      <c r="O55" s="556"/>
      <c r="P55" s="556"/>
      <c r="Q55" s="556"/>
      <c r="R55" s="556"/>
      <c r="S55" s="556"/>
      <c r="T55" s="557"/>
    </row>
    <row r="56" spans="1:20">
      <c r="L56" s="7"/>
    </row>
    <row r="57" spans="1:20">
      <c r="B57" s="4" t="s">
        <v>92</v>
      </c>
      <c r="E57" s="51" t="str">
        <f ca="1">IF(E53+E54=0,"Complete Tab 2",IF(E53=E54,E54,"Fix Errors Tab 2"))</f>
        <v>Complete Tab 2</v>
      </c>
      <c r="F57" s="51" t="str">
        <f t="shared" ref="F57:I57" ca="1" si="2">IF(F53+F54=0,"Complete Tab 2",IF(F53=F54,F54,"Fix Errors Tab 2"))</f>
        <v>Complete Tab 2</v>
      </c>
      <c r="G57" s="51" t="str">
        <f t="shared" ca="1" si="2"/>
        <v>Complete Tab 2</v>
      </c>
      <c r="H57" s="51" t="str">
        <f t="shared" ca="1" si="2"/>
        <v>Complete Tab 2</v>
      </c>
      <c r="I57" s="51" t="str">
        <f t="shared" ca="1" si="2"/>
        <v>Complete Tab 2</v>
      </c>
    </row>
    <row r="59" spans="1:20" ht="15.6" thickBot="1"/>
    <row r="60" spans="1:20" ht="18.600000000000001" thickBot="1">
      <c r="D60" s="57" t="s">
        <v>1005</v>
      </c>
      <c r="E60" s="58"/>
      <c r="F60" s="58"/>
      <c r="G60" s="58"/>
      <c r="H60" s="58"/>
      <c r="I60" s="59"/>
    </row>
    <row r="61" spans="1:20">
      <c r="D61" s="478" t="s">
        <v>183</v>
      </c>
      <c r="E61" s="479"/>
      <c r="F61" s="479"/>
      <c r="G61" s="479"/>
      <c r="H61" s="479"/>
      <c r="I61" s="480"/>
    </row>
    <row r="62" spans="1:20">
      <c r="D62" s="45" t="s">
        <v>182</v>
      </c>
      <c r="E62" s="26" t="str">
        <f>CONTROL!$G$19</f>
        <v/>
      </c>
      <c r="F62" s="26" t="str">
        <f ca="1">CONTROL!$G$20</f>
        <v/>
      </c>
      <c r="G62" s="26" t="str">
        <f ca="1">CONTROL!$G$21</f>
        <v/>
      </c>
      <c r="H62" s="26" t="str">
        <f ca="1">CONTROL!$G$22</f>
        <v/>
      </c>
      <c r="I62" s="46" t="str">
        <f ca="1">CONTROL!$G$23</f>
        <v/>
      </c>
      <c r="J62" s="19"/>
    </row>
    <row r="63" spans="1:20">
      <c r="D63" s="47" t="s">
        <v>132</v>
      </c>
      <c r="E63" s="41" t="str">
        <f>IF('2) Enrollment Chart'!D7&gt;0,$D63,"")</f>
        <v/>
      </c>
      <c r="F63" s="41" t="str">
        <f>IF('2) Enrollment Chart'!E7&gt;0,$D63,"")</f>
        <v/>
      </c>
      <c r="G63" s="41" t="str">
        <f>IF('2) Enrollment Chart'!F7&gt;0,$D63,"")</f>
        <v/>
      </c>
      <c r="H63" s="41" t="str">
        <f>IF('2) Enrollment Chart'!G7&gt;0,$D63,"")</f>
        <v/>
      </c>
      <c r="I63" s="49" t="str">
        <f>IF('2) Enrollment Chart'!H7&gt;0,$D63,"")</f>
        <v/>
      </c>
    </row>
    <row r="64" spans="1:20">
      <c r="D64" s="48">
        <v>1</v>
      </c>
      <c r="E64" s="41" t="str">
        <f>IF('2) Enrollment Chart'!D8&gt;0,$D64,"")</f>
        <v/>
      </c>
      <c r="F64" s="41" t="str">
        <f>IF('2) Enrollment Chart'!E8&gt;0,$D64,"")</f>
        <v/>
      </c>
      <c r="G64" s="41" t="str">
        <f>IF('2) Enrollment Chart'!F8&gt;0,$D64,"")</f>
        <v/>
      </c>
      <c r="H64" s="41" t="str">
        <f>IF('2) Enrollment Chart'!G8&gt;0,$D64,"")</f>
        <v/>
      </c>
      <c r="I64" s="49" t="str">
        <f>IF('2) Enrollment Chart'!H8&gt;0,$D64,"")</f>
        <v/>
      </c>
    </row>
    <row r="65" spans="3:9">
      <c r="D65" s="48">
        <v>2</v>
      </c>
      <c r="E65" s="41" t="str">
        <f>IF('2) Enrollment Chart'!D9&gt;0,$D65,"")</f>
        <v/>
      </c>
      <c r="F65" s="41" t="str">
        <f>IF('2) Enrollment Chart'!E9&gt;0,$D65,"")</f>
        <v/>
      </c>
      <c r="G65" s="41" t="str">
        <f>IF('2) Enrollment Chart'!F9&gt;0,$D65,"")</f>
        <v/>
      </c>
      <c r="H65" s="41" t="str">
        <f>IF('2) Enrollment Chart'!G9&gt;0,$D65,"")</f>
        <v/>
      </c>
      <c r="I65" s="49" t="str">
        <f>IF('2) Enrollment Chart'!H9&gt;0,$D65,"")</f>
        <v/>
      </c>
    </row>
    <row r="66" spans="3:9">
      <c r="D66" s="48">
        <v>3</v>
      </c>
      <c r="E66" s="41" t="str">
        <f>IF('2) Enrollment Chart'!D10&gt;0,$D66,"")</f>
        <v/>
      </c>
      <c r="F66" s="41" t="str">
        <f>IF('2) Enrollment Chart'!E10&gt;0,$D66,"")</f>
        <v/>
      </c>
      <c r="G66" s="41" t="str">
        <f>IF('2) Enrollment Chart'!F10&gt;0,$D66,"")</f>
        <v/>
      </c>
      <c r="H66" s="41" t="str">
        <f>IF('2) Enrollment Chart'!G10&gt;0,$D66,"")</f>
        <v/>
      </c>
      <c r="I66" s="49" t="str">
        <f>IF('2) Enrollment Chart'!H10&gt;0,$D66,"")</f>
        <v/>
      </c>
    </row>
    <row r="67" spans="3:9">
      <c r="D67" s="48">
        <v>4</v>
      </c>
      <c r="E67" s="41" t="str">
        <f>IF('2) Enrollment Chart'!D11&gt;0,$D67,"")</f>
        <v/>
      </c>
      <c r="F67" s="41" t="str">
        <f>IF('2) Enrollment Chart'!E11&gt;0,$D67,"")</f>
        <v/>
      </c>
      <c r="G67" s="41" t="str">
        <f>IF('2) Enrollment Chart'!F11&gt;0,$D67,"")</f>
        <v/>
      </c>
      <c r="H67" s="41" t="str">
        <f>IF('2) Enrollment Chart'!G11&gt;0,$D67,"")</f>
        <v/>
      </c>
      <c r="I67" s="49" t="str">
        <f>IF('2) Enrollment Chart'!H11&gt;0,$D67,"")</f>
        <v/>
      </c>
    </row>
    <row r="68" spans="3:9">
      <c r="D68" s="48">
        <v>5</v>
      </c>
      <c r="E68" s="41" t="str">
        <f>IF('2) Enrollment Chart'!D12&gt;0,$D68,"")</f>
        <v/>
      </c>
      <c r="F68" s="41" t="str">
        <f>IF('2) Enrollment Chart'!E12&gt;0,$D68,"")</f>
        <v/>
      </c>
      <c r="G68" s="41" t="str">
        <f>IF('2) Enrollment Chart'!F12&gt;0,$D68,"")</f>
        <v/>
      </c>
      <c r="H68" s="41" t="str">
        <f>IF('2) Enrollment Chart'!G12&gt;0,$D68,"")</f>
        <v/>
      </c>
      <c r="I68" s="49" t="str">
        <f>IF('2) Enrollment Chart'!H12&gt;0,$D68,"")</f>
        <v/>
      </c>
    </row>
    <row r="69" spans="3:9">
      <c r="D69" s="48">
        <v>6</v>
      </c>
      <c r="E69" s="41" t="str">
        <f>IF('2) Enrollment Chart'!D13&gt;0,$D69,"")</f>
        <v/>
      </c>
      <c r="F69" s="41" t="str">
        <f>IF('2) Enrollment Chart'!E13&gt;0,$D69,"")</f>
        <v/>
      </c>
      <c r="G69" s="41" t="str">
        <f>IF('2) Enrollment Chart'!F13&gt;0,$D69,"")</f>
        <v/>
      </c>
      <c r="H69" s="41" t="str">
        <f>IF('2) Enrollment Chart'!G13&gt;0,$D69,"")</f>
        <v/>
      </c>
      <c r="I69" s="49" t="str">
        <f>IF('2) Enrollment Chart'!H13&gt;0,$D69,"")</f>
        <v/>
      </c>
    </row>
    <row r="70" spans="3:9">
      <c r="D70" s="48">
        <v>7</v>
      </c>
      <c r="E70" s="41" t="str">
        <f>IF('2) Enrollment Chart'!D14&gt;0,$D70,"")</f>
        <v/>
      </c>
      <c r="F70" s="41" t="str">
        <f>IF('2) Enrollment Chart'!E14&gt;0,$D70,"")</f>
        <v/>
      </c>
      <c r="G70" s="41" t="str">
        <f>IF('2) Enrollment Chart'!F14&gt;0,$D70,"")</f>
        <v/>
      </c>
      <c r="H70" s="41" t="str">
        <f>IF('2) Enrollment Chart'!G14&gt;0,$D70,"")</f>
        <v/>
      </c>
      <c r="I70" s="49" t="str">
        <f>IF('2) Enrollment Chart'!H14&gt;0,$D70,"")</f>
        <v/>
      </c>
    </row>
    <row r="71" spans="3:9">
      <c r="D71" s="48">
        <v>8</v>
      </c>
      <c r="E71" s="41" t="str">
        <f>IF('2) Enrollment Chart'!D15&gt;0,$D71,"")</f>
        <v/>
      </c>
      <c r="F71" s="41" t="str">
        <f>IF('2) Enrollment Chart'!E15&gt;0,$D71,"")</f>
        <v/>
      </c>
      <c r="G71" s="41" t="str">
        <f>IF('2) Enrollment Chart'!F15&gt;0,$D71,"")</f>
        <v/>
      </c>
      <c r="H71" s="41" t="str">
        <f>IF('2) Enrollment Chart'!G15&gt;0,$D71,"")</f>
        <v/>
      </c>
      <c r="I71" s="49" t="str">
        <f>IF('2) Enrollment Chart'!H15&gt;0,$D71,"")</f>
        <v/>
      </c>
    </row>
    <row r="72" spans="3:9">
      <c r="D72" s="48">
        <v>9</v>
      </c>
      <c r="E72" s="41" t="str">
        <f>IF('2) Enrollment Chart'!D16&gt;0,$D72,"")</f>
        <v/>
      </c>
      <c r="F72" s="41" t="str">
        <f>IF('2) Enrollment Chart'!E16&gt;0,$D72,"")</f>
        <v/>
      </c>
      <c r="G72" s="41" t="str">
        <f>IF('2) Enrollment Chart'!F16&gt;0,$D72,"")</f>
        <v/>
      </c>
      <c r="H72" s="41" t="str">
        <f>IF('2) Enrollment Chart'!G16&gt;0,$D72,"")</f>
        <v/>
      </c>
      <c r="I72" s="49" t="str">
        <f>IF('2) Enrollment Chart'!H16&gt;0,$D72,"")</f>
        <v/>
      </c>
    </row>
    <row r="73" spans="3:9">
      <c r="D73" s="48">
        <v>10</v>
      </c>
      <c r="E73" s="41" t="str">
        <f>IF('2) Enrollment Chart'!D17&gt;0,$D73,"")</f>
        <v/>
      </c>
      <c r="F73" s="41" t="str">
        <f>IF('2) Enrollment Chart'!E17&gt;0,$D73,"")</f>
        <v/>
      </c>
      <c r="G73" s="41" t="str">
        <f>IF('2) Enrollment Chart'!F17&gt;0,$D73,"")</f>
        <v/>
      </c>
      <c r="H73" s="41" t="str">
        <f>IF('2) Enrollment Chart'!G17&gt;0,$D73,"")</f>
        <v/>
      </c>
      <c r="I73" s="49" t="str">
        <f>IF('2) Enrollment Chart'!H17&gt;0,$D73,"")</f>
        <v/>
      </c>
    </row>
    <row r="74" spans="3:9">
      <c r="D74" s="48">
        <v>11</v>
      </c>
      <c r="E74" s="41" t="str">
        <f>IF('2) Enrollment Chart'!D18&gt;0,$D74,"")</f>
        <v/>
      </c>
      <c r="F74" s="41" t="str">
        <f>IF('2) Enrollment Chart'!E18&gt;0,$D74,"")</f>
        <v/>
      </c>
      <c r="G74" s="41" t="str">
        <f>IF('2) Enrollment Chart'!F18&gt;0,$D74,"")</f>
        <v/>
      </c>
      <c r="H74" s="41" t="str">
        <f>IF('2) Enrollment Chart'!G18&gt;0,$D74,"")</f>
        <v/>
      </c>
      <c r="I74" s="49" t="str">
        <f>IF('2) Enrollment Chart'!H18&gt;0,$D74,"")</f>
        <v/>
      </c>
    </row>
    <row r="75" spans="3:9">
      <c r="D75" s="48">
        <v>12</v>
      </c>
      <c r="E75" s="41" t="str">
        <f>IF('2) Enrollment Chart'!D19&gt;0,$D75,"")</f>
        <v/>
      </c>
      <c r="F75" s="41" t="str">
        <f>IF('2) Enrollment Chart'!E19&gt;0,$D75,"")</f>
        <v/>
      </c>
      <c r="G75" s="41" t="str">
        <f>IF('2) Enrollment Chart'!F19&gt;0,$D75,"")</f>
        <v/>
      </c>
      <c r="H75" s="41" t="str">
        <f>IF('2) Enrollment Chart'!G19&gt;0,$D75,"")</f>
        <v/>
      </c>
      <c r="I75" s="49" t="str">
        <f>IF('2) Enrollment Chart'!H19&gt;0,$D75,"")</f>
        <v/>
      </c>
    </row>
    <row r="76" spans="3:9">
      <c r="D76" s="534" t="s">
        <v>1057</v>
      </c>
      <c r="E76" s="41" t="str">
        <f>IF('2) Enrollment Chart'!D20&gt;0,$D76,"")</f>
        <v/>
      </c>
      <c r="F76" s="41" t="str">
        <f>IF('2) Enrollment Chart'!E20&gt;0,$D76,"")</f>
        <v/>
      </c>
      <c r="G76" s="41" t="str">
        <f>IF('2) Enrollment Chart'!F20&gt;0,$D76,"")</f>
        <v/>
      </c>
      <c r="H76" s="41" t="str">
        <f>IF('2) Enrollment Chart'!G20&gt;0,$D76,"")</f>
        <v/>
      </c>
      <c r="I76" s="41" t="str">
        <f>IF('2) Enrollment Chart'!H20&gt;0,$D76,"")</f>
        <v/>
      </c>
    </row>
    <row r="77" spans="3:9">
      <c r="D77" s="55" t="s">
        <v>184</v>
      </c>
      <c r="E77" s="56"/>
      <c r="F77" s="53"/>
      <c r="G77" s="53"/>
      <c r="H77" s="53"/>
      <c r="I77" s="54"/>
    </row>
    <row r="78" spans="3:9">
      <c r="D78" s="45" t="s">
        <v>182</v>
      </c>
      <c r="E78" s="26" t="str">
        <f>CONTROL!$G$19</f>
        <v/>
      </c>
      <c r="F78" s="26" t="str">
        <f ca="1">CONTROL!$G$20</f>
        <v/>
      </c>
      <c r="G78" s="26" t="str">
        <f ca="1">CONTROL!$G$21</f>
        <v/>
      </c>
      <c r="H78" s="26" t="str">
        <f ca="1">CONTROL!$G$22</f>
        <v/>
      </c>
      <c r="I78" s="46" t="str">
        <f ca="1">CONTROL!$G$23</f>
        <v/>
      </c>
    </row>
    <row r="79" spans="3:9">
      <c r="C79" s="425"/>
      <c r="D79" s="47" t="s">
        <v>132</v>
      </c>
      <c r="E79" s="42" t="str">
        <f>E63</f>
        <v/>
      </c>
      <c r="F79" s="42" t="str">
        <f t="shared" ref="F79:I79" si="3">F63</f>
        <v/>
      </c>
      <c r="G79" s="42" t="str">
        <f t="shared" si="3"/>
        <v/>
      </c>
      <c r="H79" s="42" t="str">
        <f t="shared" si="3"/>
        <v/>
      </c>
      <c r="I79" s="481" t="str">
        <f t="shared" si="3"/>
        <v/>
      </c>
    </row>
    <row r="80" spans="3:9">
      <c r="C80" s="425"/>
      <c r="D80" s="48">
        <v>1</v>
      </c>
      <c r="E80" s="41" t="str">
        <f>IF(E63="",E64,IF(AND(E64&lt;&gt;"",E65&lt;&gt;""),"",IF(AND(E64&lt;&gt;"",E65=""),"-"&amp;E64,IF(AND(E64&lt;&gt;"",E65="",SUM(E66:E$75)&gt;0),E64&amp;", ",IF(SUM(E65:E$75)&gt;0,", ","")))))</f>
        <v/>
      </c>
      <c r="F80" s="41" t="str">
        <f>IF(F63="",F64,IF(AND(F64&lt;&gt;"",F65&lt;&gt;""),"",IF(AND(F64&lt;&gt;"",F65=""),"-"&amp;F64,IF(AND(F64&lt;&gt;"",F65="",SUM(F66:F$75)&gt;0),F64&amp;", ",IF(SUM(F65:F$75)&gt;0,", ","")))))</f>
        <v/>
      </c>
      <c r="G80" s="41" t="str">
        <f>IF(G63="",G64,IF(AND(G64&lt;&gt;"",G65&lt;&gt;""),"",IF(AND(G64&lt;&gt;"",G65=""),"-"&amp;G64,IF(AND(G64&lt;&gt;"",G65="",SUM(G66:G$75)&gt;0),G64&amp;", ",IF(SUM(G65:G$75)&gt;0,", ","")))))</f>
        <v/>
      </c>
      <c r="H80" s="41" t="str">
        <f>IF(H63="",H64,IF(AND(H64&lt;&gt;"",H65&lt;&gt;""),"",IF(AND(H64&lt;&gt;"",H65=""),"-"&amp;H64,IF(AND(H64&lt;&gt;"",H65="",SUM(H66:H$75)&gt;0),H64&amp;", ",IF(SUM(H65:H$75)&gt;0,", ","")))))</f>
        <v/>
      </c>
      <c r="I80" s="49" t="str">
        <f>IF(I63="",I64,IF(AND(I64&lt;&gt;"",I65&lt;&gt;""),"",IF(AND(I64&lt;&gt;"",I65=""),"-"&amp;I64,IF(AND(I64&lt;&gt;"",I65="",SUM(I66:I$75)&gt;0),I64&amp;", ",IF(SUM(I65:I$75)&gt;0,", ","")))))</f>
        <v/>
      </c>
    </row>
    <row r="81" spans="2:24">
      <c r="C81" s="425"/>
      <c r="D81" s="48">
        <v>2</v>
      </c>
      <c r="E81" s="41" t="str">
        <f>IF(E64="",E65,IF(AND(E65&lt;&gt;"",E66&lt;&gt;""),"",IF(AND(E65&lt;&gt;"",E66=""),"-"&amp;E65,IF(AND(E65&lt;&gt;"",E66="",SUM(E67:E$75)&gt;0),E65&amp;", ",IF(SUM(E66:E$75)&gt;0,", ","")))))</f>
        <v/>
      </c>
      <c r="F81" s="41" t="str">
        <f>IF(F64="",F65,IF(AND(F65&lt;&gt;"",F66&lt;&gt;""),"",IF(AND(F65&lt;&gt;"",F66=""),"-"&amp;F65,IF(AND(F65&lt;&gt;"",F66="",SUM(F67:F$75)&gt;0),F65&amp;", ",IF(SUM(F66:F$75)&gt;0,", ","")))))</f>
        <v/>
      </c>
      <c r="G81" s="41" t="str">
        <f>IF(G64="",G65,IF(AND(G65&lt;&gt;"",G66&lt;&gt;""),"",IF(AND(G65&lt;&gt;"",G66=""),"-"&amp;G65,IF(AND(G65&lt;&gt;"",G66="",SUM(G67:G$75)&gt;0),G65&amp;", ",IF(SUM(G66:G$75)&gt;0,", ","")))))</f>
        <v/>
      </c>
      <c r="H81" s="41" t="str">
        <f>IF(H64="",H65,IF(AND(H65&lt;&gt;"",H66&lt;&gt;""),"",IF(AND(H65&lt;&gt;"",H66=""),"-"&amp;H65,IF(AND(H65&lt;&gt;"",H66="",SUM(H67:H$75)&gt;0),H65&amp;", ",IF(SUM(H66:H$75)&gt;0,", ","")))))</f>
        <v/>
      </c>
      <c r="I81" s="49" t="str">
        <f>IF(I64="",I65,IF(AND(I65&lt;&gt;"",I66&lt;&gt;""),"",IF(AND(I65&lt;&gt;"",I66=""),"-"&amp;I65,IF(AND(I65&lt;&gt;"",I66="",SUM(I67:I$75)&gt;0),I65&amp;", ",IF(SUM(I66:I$75)&gt;0,", ","")))))</f>
        <v/>
      </c>
    </row>
    <row r="82" spans="2:24">
      <c r="C82" s="426"/>
      <c r="D82" s="48">
        <v>3</v>
      </c>
      <c r="E82" s="41" t="str">
        <f>IF(E65="",E66,IF(AND(E66&lt;&gt;"",E67&lt;&gt;""),"",IF(AND(E66&lt;&gt;"",E67=""),"-"&amp;E66,IF(AND(E66&lt;&gt;"",E67="",SUM(E68:E$75)&gt;0),E66&amp;", ",IF(SUM(E67:E$75)&gt;0,", ","")))))</f>
        <v/>
      </c>
      <c r="F82" s="41" t="str">
        <f>IF(F65="",F66,IF(AND(F66&lt;&gt;"",F67&lt;&gt;""),"",IF(AND(F66&lt;&gt;"",F67=""),"-"&amp;F66,IF(AND(F66&lt;&gt;"",F67="",SUM(F68:F$75)&gt;0),F66&amp;", ",IF(SUM(F67:F$75)&gt;0,", ","")))))</f>
        <v/>
      </c>
      <c r="G82" s="41" t="str">
        <f>IF(G65="",G66,IF(AND(G66&lt;&gt;"",G67&lt;&gt;""),"",IF(AND(G66&lt;&gt;"",G67=""),"-"&amp;G66,IF(AND(G66&lt;&gt;"",G67="",SUM(G68:G$75)&gt;0),G66&amp;", ",IF(SUM(G67:G$75)&gt;0,", ","")))))</f>
        <v/>
      </c>
      <c r="H82" s="41" t="str">
        <f>IF(H65="",H66,IF(AND(H66&lt;&gt;"",H67&lt;&gt;""),"",IF(AND(H66&lt;&gt;"",H67=""),"-"&amp;H66,IF(AND(H66&lt;&gt;"",H67="",SUM(H68:H$75)&gt;0),H66&amp;", ",IF(SUM(H67:H$75)&gt;0,", ","")))))</f>
        <v/>
      </c>
      <c r="I82" s="49" t="str">
        <f>IF(I65="",I66,IF(AND(I66&lt;&gt;"",I67&lt;&gt;""),"",IF(AND(I66&lt;&gt;"",I67=""),"-"&amp;I66,IF(AND(I66&lt;&gt;"",I67="",SUM(I68:I$75)&gt;0),I66&amp;", ",IF(SUM(I67:I$75)&gt;0,", ","")))))</f>
        <v/>
      </c>
    </row>
    <row r="83" spans="2:24">
      <c r="C83" s="425"/>
      <c r="D83" s="48">
        <v>4</v>
      </c>
      <c r="E83" s="41" t="str">
        <f>IF(E66="",E67,IF(AND(E67&lt;&gt;"",E68&lt;&gt;""),"",IF(AND(E67&lt;&gt;"",E68=""),"-"&amp;E67,IF(AND(E67&lt;&gt;"",E68="",SUM(E69:E$75)&gt;0),E67&amp;", ",IF(SUM(E68:E$75)&gt;0,", ","")))))</f>
        <v/>
      </c>
      <c r="F83" s="41" t="str">
        <f>IF(F66="",F67,IF(AND(F67&lt;&gt;"",F68&lt;&gt;""),"",IF(AND(F67&lt;&gt;"",F68=""),"-"&amp;F67,IF(AND(F67&lt;&gt;"",F68="",SUM(F69:F$75)&gt;0),F67&amp;", ",IF(SUM(F68:F$75)&gt;0,", ","")))))</f>
        <v/>
      </c>
      <c r="G83" s="41" t="str">
        <f>IF(G66="",G67,IF(AND(G67&lt;&gt;"",G68&lt;&gt;""),"",IF(AND(G67&lt;&gt;"",G68=""),"-"&amp;G67,IF(AND(G67&lt;&gt;"",G68="",SUM(G69:G$75)&gt;0),G67&amp;", ",IF(SUM(G68:G$75)&gt;0,", ","")))))</f>
        <v/>
      </c>
      <c r="H83" s="41" t="str">
        <f>IF(H66="",H67,IF(AND(H67&lt;&gt;"",H68&lt;&gt;""),"",IF(AND(H67&lt;&gt;"",H68=""),"-"&amp;H67,IF(AND(H67&lt;&gt;"",H68="",SUM(H69:H$75)&gt;0),H67&amp;", ",IF(SUM(H68:H$75)&gt;0,", ","")))))</f>
        <v/>
      </c>
      <c r="I83" s="49" t="str">
        <f>IF(I66="",I67,IF(AND(I67&lt;&gt;"",I68&lt;&gt;""),"",IF(AND(I67&lt;&gt;"",I68=""),"-"&amp;I67,IF(AND(I67&lt;&gt;"",I68="",SUM(I69:I$75)&gt;0),I67&amp;", ",IF(SUM(I68:I$75)&gt;0,", ","")))))</f>
        <v/>
      </c>
    </row>
    <row r="84" spans="2:24">
      <c r="C84" s="425"/>
      <c r="D84" s="48">
        <v>5</v>
      </c>
      <c r="E84" s="41" t="str">
        <f>IF(E67="",E68,IF(AND(E68&lt;&gt;"",E69&lt;&gt;""),"",IF(AND(E68&lt;&gt;"",E69=""),"-"&amp;E68,IF(AND(E68&lt;&gt;"",E69="",SUM(E70:E$75)&gt;0),E68&amp;", ",IF(SUM(E69:E$75)&gt;0,", ","")))))</f>
        <v/>
      </c>
      <c r="F84" s="41" t="str">
        <f>IF(F67="",F68,IF(AND(F68&lt;&gt;"",F69&lt;&gt;""),"",IF(AND(F68&lt;&gt;"",F69=""),"-"&amp;F68,IF(AND(F68&lt;&gt;"",F69="",SUM(F70:F$75)&gt;0),F68&amp;", ",IF(SUM(F69:F$75)&gt;0,", ","")))))</f>
        <v/>
      </c>
      <c r="G84" s="41" t="str">
        <f>IF(G67="",G68,IF(AND(G68&lt;&gt;"",G69&lt;&gt;""),"",IF(AND(G68&lt;&gt;"",G69=""),"-"&amp;G68,IF(AND(G68&lt;&gt;"",G69="",SUM(G70:G$75)&gt;0),G68&amp;", ",IF(SUM(G69:G$75)&gt;0,", ","")))))</f>
        <v/>
      </c>
      <c r="H84" s="41" t="str">
        <f>IF(H67="",H68,IF(AND(H68&lt;&gt;"",H69&lt;&gt;""),"",IF(AND(H68&lt;&gt;"",H69=""),"-"&amp;H68,IF(AND(H68&lt;&gt;"",H69="",SUM(H70:H$75)&gt;0),H68&amp;", ",IF(SUM(H69:H$75)&gt;0,", ","")))))</f>
        <v/>
      </c>
      <c r="I84" s="49" t="str">
        <f>IF(I67="",I68,IF(AND(I68&lt;&gt;"",I69&lt;&gt;""),"",IF(AND(I68&lt;&gt;"",I69=""),"-"&amp;I68,IF(AND(I68&lt;&gt;"",I69="",SUM(I70:I$75)&gt;0),I68&amp;", ",IF(SUM(I69:I$75)&gt;0,", ","")))))</f>
        <v/>
      </c>
    </row>
    <row r="85" spans="2:24">
      <c r="C85" s="425"/>
      <c r="D85" s="48">
        <v>6</v>
      </c>
      <c r="E85" s="41" t="str">
        <f>IF(E68="",E69,IF(AND(E69&lt;&gt;"",E70&lt;&gt;""),"",IF(AND(E69&lt;&gt;"",E70=""),"-"&amp;E69,IF(AND(E69&lt;&gt;"",E70="",SUM(E71:E$75)&gt;0),E69&amp;", ",IF(SUM(E70:E$75)&gt;0,", ","")))))</f>
        <v/>
      </c>
      <c r="F85" s="41" t="str">
        <f>IF(F68="",F69,IF(AND(F69&lt;&gt;"",F70&lt;&gt;""),"",IF(AND(F69&lt;&gt;"",F70=""),"-"&amp;F69,IF(AND(F69&lt;&gt;"",F70="",SUM(F71:F$75)&gt;0),F69&amp;", ",IF(SUM(F70:F$75)&gt;0,", ","")))))</f>
        <v/>
      </c>
      <c r="G85" s="41" t="str">
        <f>IF(G68="",G69,IF(AND(G69&lt;&gt;"",G70&lt;&gt;""),"",IF(AND(G69&lt;&gt;"",G70=""),"-"&amp;G69,IF(AND(G69&lt;&gt;"",G70="",SUM(G71:G$75)&gt;0),G69&amp;", ",IF(SUM(G70:G$75)&gt;0,", ","")))))</f>
        <v/>
      </c>
      <c r="H85" s="41" t="str">
        <f>IF(H68="",H69,IF(AND(H69&lt;&gt;"",H70&lt;&gt;""),"",IF(AND(H69&lt;&gt;"",H70=""),"-"&amp;H69,IF(AND(H69&lt;&gt;"",H70="",SUM(H71:H$75)&gt;0),H69&amp;", ",IF(SUM(H70:H$75)&gt;0,", ","")))))</f>
        <v/>
      </c>
      <c r="I85" s="49" t="str">
        <f>IF(I68="",I69,IF(AND(I69&lt;&gt;"",I70&lt;&gt;""),"",IF(AND(I69&lt;&gt;"",I70=""),"-"&amp;I69,IF(AND(I69&lt;&gt;"",I70="",SUM(I71:I$75)&gt;0),I69&amp;", ",IF(SUM(I70:I$75)&gt;0,", ","")))))</f>
        <v/>
      </c>
    </row>
    <row r="86" spans="2:24">
      <c r="C86" s="426"/>
      <c r="D86" s="48">
        <v>7</v>
      </c>
      <c r="E86" s="41" t="str">
        <f>IF(E69="",E70,IF(AND(E70&lt;&gt;"",E71&lt;&gt;""),"",IF(AND(E70&lt;&gt;"",E71=""),"-"&amp;E70,IF(AND(E70&lt;&gt;"",E71="",SUM(E72:E$75)&gt;0),E70&amp;", ",IF(SUM(E71:E$75)&gt;0,", ","")))))</f>
        <v/>
      </c>
      <c r="F86" s="41" t="str">
        <f>IF(F69="",F70,IF(AND(F70&lt;&gt;"",F71&lt;&gt;""),"",IF(AND(F70&lt;&gt;"",F71=""),"-"&amp;F70,IF(AND(F70&lt;&gt;"",F71="",SUM(F72:F$75)&gt;0),F70&amp;", ",IF(SUM(F71:F$75)&gt;0,", ","")))))</f>
        <v/>
      </c>
      <c r="G86" s="41" t="str">
        <f>IF(G69="",G70,IF(AND(G70&lt;&gt;"",G71&lt;&gt;""),"",IF(AND(G70&lt;&gt;"",G71=""),"-"&amp;G70,IF(AND(G70&lt;&gt;"",G71="",SUM(G72:G$75)&gt;0),G70&amp;", ",IF(SUM(G71:G$75)&gt;0,", ","")))))</f>
        <v/>
      </c>
      <c r="H86" s="41" t="str">
        <f>IF(H69="",H70,IF(AND(H70&lt;&gt;"",H71&lt;&gt;""),"",IF(AND(H70&lt;&gt;"",H71=""),"-"&amp;H70,IF(AND(H70&lt;&gt;"",H71="",SUM(H72:H$75)&gt;0),H70&amp;", ",IF(SUM(H71:H$75)&gt;0,", ","")))))</f>
        <v/>
      </c>
      <c r="I86" s="49" t="str">
        <f>IF(I69="",I70,IF(AND(I70&lt;&gt;"",I71&lt;&gt;""),"",IF(AND(I70&lt;&gt;"",I71=""),"-"&amp;I70,IF(AND(I70&lt;&gt;"",I71="",SUM(I72:I$75)&gt;0),I70&amp;", ",IF(SUM(I71:I$75)&gt;0,", ","")))))</f>
        <v/>
      </c>
    </row>
    <row r="87" spans="2:24">
      <c r="C87" s="426"/>
      <c r="D87" s="48">
        <v>8</v>
      </c>
      <c r="E87" s="41" t="str">
        <f>IF(E70="",E71,IF(AND(E71&lt;&gt;"",E72&lt;&gt;""),"",IF(AND(E71&lt;&gt;"",E72=""),"-"&amp;E71,IF(AND(E71&lt;&gt;"",E72="",SUM(E73:E$75)&gt;0),E71&amp;", ",IF(SUM(E72:E$75)&gt;0,", ","")))))</f>
        <v/>
      </c>
      <c r="F87" s="41" t="str">
        <f>IF(F70="",F71,IF(AND(F71&lt;&gt;"",F72&lt;&gt;""),"",IF(AND(F71&lt;&gt;"",F72=""),"-"&amp;F71,IF(AND(F71&lt;&gt;"",F72="",SUM(F73:F$75)&gt;0),F71&amp;", ",IF(SUM(F72:F$75)&gt;0,", ","")))))</f>
        <v/>
      </c>
      <c r="G87" s="41" t="str">
        <f>IF(G70="",G71,IF(AND(G71&lt;&gt;"",G72&lt;&gt;""),"",IF(AND(G71&lt;&gt;"",G72=""),"-"&amp;G71,IF(AND(G71&lt;&gt;"",G72="",SUM(G73:G$75)&gt;0),G71&amp;", ",IF(SUM(G72:G$75)&gt;0,", ","")))))</f>
        <v/>
      </c>
      <c r="H87" s="41" t="str">
        <f>IF(H70="",H71,IF(AND(H71&lt;&gt;"",H72&lt;&gt;""),"",IF(AND(H71&lt;&gt;"",H72=""),"-"&amp;H71,IF(AND(H71&lt;&gt;"",H72="",SUM(H73:H$75)&gt;0),H71&amp;", ",IF(SUM(H72:H$75)&gt;0,", ","")))))</f>
        <v/>
      </c>
      <c r="I87" s="49" t="str">
        <f>IF(I70="",I71,IF(AND(I71&lt;&gt;"",I72&lt;&gt;""),"",IF(AND(I71&lt;&gt;"",I72=""),"-"&amp;I71,IF(AND(I71&lt;&gt;"",I72="",SUM(I73:I$75)&gt;0),I71&amp;", ",IF(SUM(I72:I$75)&gt;0,", ","")))))</f>
        <v/>
      </c>
    </row>
    <row r="88" spans="2:24">
      <c r="C88" s="425"/>
      <c r="D88" s="48">
        <v>9</v>
      </c>
      <c r="E88" s="41" t="str">
        <f>IF(E71="",E72,IF(AND(E72&lt;&gt;"",E73&lt;&gt;""),"",IF(AND(E72&lt;&gt;"",E73=""),"-"&amp;E72,IF(AND(E72&lt;&gt;"",E73="",SUM(E74:E$75)&gt;0),E72&amp;", ",IF(SUM(E73:E$75)&gt;0,", ","")))))</f>
        <v/>
      </c>
      <c r="F88" s="41" t="str">
        <f>IF(F71="",F72,IF(AND(F72&lt;&gt;"",F73&lt;&gt;""),"",IF(AND(F72&lt;&gt;"",F73=""),"-"&amp;F72,IF(AND(F72&lt;&gt;"",F73="",SUM(F74:F$75)&gt;0),F72&amp;", ",IF(SUM(F73:F$75)&gt;0,", ","")))))</f>
        <v/>
      </c>
      <c r="G88" s="41" t="str">
        <f>IF(G71="",G72,IF(AND(G72&lt;&gt;"",G73&lt;&gt;""),"",IF(AND(G72&lt;&gt;"",G73=""),"-"&amp;G72,IF(AND(G72&lt;&gt;"",G73="",SUM(G74:G$75)&gt;0),G72&amp;", ",IF(SUM(G73:G$75)&gt;0,", ","")))))</f>
        <v/>
      </c>
      <c r="H88" s="41" t="str">
        <f>IF(H71="",H72,IF(AND(H72&lt;&gt;"",H73&lt;&gt;""),"",IF(AND(H72&lt;&gt;"",H73=""),"-"&amp;H72,IF(AND(H72&lt;&gt;"",H73="",SUM(H74:H$75)&gt;0),H72&amp;", ",IF(SUM(H73:H$75)&gt;0,", ","")))))</f>
        <v/>
      </c>
      <c r="I88" s="49" t="str">
        <f>IF(I71="",I72,IF(AND(I72&lt;&gt;"",I73&lt;&gt;""),"",IF(AND(I72&lt;&gt;"",I73=""),"-"&amp;I72,IF(AND(I72&lt;&gt;"",I73="",SUM(I74:I$75)&gt;0),I72&amp;", ",IF(SUM(I73:I$75)&gt;0,", ","")))))</f>
        <v/>
      </c>
    </row>
    <row r="89" spans="2:24">
      <c r="C89" s="425"/>
      <c r="D89" s="48">
        <v>10</v>
      </c>
      <c r="E89" s="41" t="str">
        <f>IF(E72="",E73,IF(AND(E73&lt;&gt;"",E74&lt;&gt;""),"",IF(AND(E73&lt;&gt;"",E74=""),"-"&amp;E73,IF(AND(E73&lt;&gt;"",E74="",SUM(E75:E$75)&gt;0),E73&amp;", ",IF(SUM(E74:E$75)&gt;0,", ","")))))</f>
        <v/>
      </c>
      <c r="F89" s="41" t="str">
        <f>IF(F72="",F73,IF(AND(F73&lt;&gt;"",F74&lt;&gt;""),"",IF(AND(F73&lt;&gt;"",F74=""),"-"&amp;F73,IF(AND(F73&lt;&gt;"",F74="",SUM(F75:F$75)&gt;0),F73&amp;", ",IF(SUM(F74:F$75)&gt;0,", ","")))))</f>
        <v/>
      </c>
      <c r="G89" s="41" t="str">
        <f>IF(G72="",G73,IF(AND(G73&lt;&gt;"",G74&lt;&gt;""),"",IF(AND(G73&lt;&gt;"",G74=""),"-"&amp;G73,IF(AND(G73&lt;&gt;"",G74="",SUM(G75:G$75)&gt;0),G73&amp;", ",IF(SUM(G74:G$75)&gt;0,", ","")))))</f>
        <v/>
      </c>
      <c r="H89" s="41" t="str">
        <f>IF(H72="",H73,IF(AND(H73&lt;&gt;"",H74&lt;&gt;""),"",IF(AND(H73&lt;&gt;"",H74=""),"-"&amp;H73,IF(AND(H73&lt;&gt;"",H74="",SUM(H75:H$75)&gt;0),H73&amp;", ",IF(SUM(H74:H$75)&gt;0,", ","")))))</f>
        <v/>
      </c>
      <c r="I89" s="49" t="str">
        <f>IF(I72="",I73,IF(AND(I73&lt;&gt;"",I74&lt;&gt;""),"",IF(AND(I73&lt;&gt;"",I74=""),"-"&amp;I73,IF(AND(I73&lt;&gt;"",I74="",SUM(I75:I$75)&gt;0),I73&amp;", ",IF(SUM(I74:I$75)&gt;0,", ","")))))</f>
        <v/>
      </c>
    </row>
    <row r="90" spans="2:24">
      <c r="C90" s="426"/>
      <c r="D90" s="48">
        <v>11</v>
      </c>
      <c r="E90" s="41" t="str">
        <f>IF(E73="",E74,IF(AND(E74&lt;&gt;"",E75&lt;&gt;""),"",IF(AND(E74&lt;&gt;"",E75=""),"-"&amp;E74,IF(AND(E74&lt;&gt;"",E75="",SUM(E$75:E77)&gt;0),E74&amp;", ",IF(SUM(E75:E$75)&gt;0,", ","")))))</f>
        <v/>
      </c>
      <c r="F90" s="41" t="str">
        <f>IF(F73="",F74,IF(AND(F74&lt;&gt;"",F75&lt;&gt;""),"",IF(AND(F74&lt;&gt;"",F75=""),"-"&amp;F74,IF(AND(F74&lt;&gt;"",F75="",SUM(F$75:F77)&gt;0),F74&amp;", ",IF(SUM(F75:F$75)&gt;0,", ","")))))</f>
        <v/>
      </c>
      <c r="G90" s="41" t="str">
        <f>IF(G73="",G74,IF(AND(G74&lt;&gt;"",G75&lt;&gt;""),"",IF(AND(G74&lt;&gt;"",G75=""),"-"&amp;G74,IF(AND(G74&lt;&gt;"",G75="",SUM(G$75:G77)&gt;0),G74&amp;", ",IF(SUM(G75:G$75)&gt;0,", ","")))))</f>
        <v/>
      </c>
      <c r="H90" s="41" t="str">
        <f>IF(H73="",H74,IF(AND(H74&lt;&gt;"",H75&lt;&gt;""),"",IF(AND(H74&lt;&gt;"",H75=""),"-"&amp;H74,IF(AND(H74&lt;&gt;"",H75="",SUM(H$75:H77)&gt;0),H74&amp;", ",IF(SUM(H75:H$75)&gt;0,", ","")))))</f>
        <v/>
      </c>
      <c r="I90" s="49" t="str">
        <f>IF(I73="",I74,IF(AND(I74&lt;&gt;"",I75&lt;&gt;""),"",IF(AND(I74&lt;&gt;"",I75=""),"-"&amp;I74,IF(AND(I74&lt;&gt;"",I75="",SUM(I$75:I77)&gt;0),I74&amp;", ",IF(SUM(I75:I$75)&gt;0,", ","")))))</f>
        <v/>
      </c>
    </row>
    <row r="91" spans="2:24">
      <c r="C91" s="425"/>
      <c r="D91" s="48">
        <v>12</v>
      </c>
      <c r="E91" s="41" t="str">
        <f>IF(E74="",E75,IF(AND(E75&lt;&gt;"",E77&lt;&gt;""),"",IF(AND(E75&lt;&gt;"",E77=""),"-"&amp;E75,IF(AND(E75&lt;&gt;"",E77="",SUM(E$75:E78)&gt;0),E75&amp;", ",IF(SUM(E$75:E77)&gt;0,", ","")))))</f>
        <v/>
      </c>
      <c r="F91" s="41" t="str">
        <f>IF(F74="",F75,IF(AND(F75&lt;&gt;"",F77&lt;&gt;""),"",IF(AND(F75&lt;&gt;"",F77=""),"-"&amp;F75,IF(AND(F75&lt;&gt;"",F77="",SUM(F$75:F78)&gt;0),F75&amp;", ",IF(SUM(F$75:F77)&gt;0,", ","")))))</f>
        <v/>
      </c>
      <c r="G91" s="41" t="str">
        <f>IF(G74="",G75,IF(AND(G75&lt;&gt;"",G77&lt;&gt;""),"",IF(AND(G75&lt;&gt;"",G77=""),"-"&amp;G75,IF(AND(G75&lt;&gt;"",G77="",SUM(G$75:G78)&gt;0),G75&amp;", ",IF(SUM(G$75:G77)&gt;0,", ","")))))</f>
        <v/>
      </c>
      <c r="H91" s="41" t="str">
        <f>IF(H74="",H75,IF(AND(H75&lt;&gt;"",H77&lt;&gt;""),"",IF(AND(H75&lt;&gt;"",H77=""),"-"&amp;H75,IF(AND(H75&lt;&gt;"",H77="",SUM(H$75:H78)&gt;0),H75&amp;", ",IF(SUM(H$75:H77)&gt;0,", ","")))))</f>
        <v/>
      </c>
      <c r="I91" s="49" t="str">
        <f>IF(I74="",I75,IF(AND(I75&lt;&gt;"",I77&lt;&gt;""),"",IF(AND(I75&lt;&gt;"",I77=""),"-"&amp;I75,IF(AND(I75&lt;&gt;"",I77="",SUM(I$75:I78)&gt;0),I75&amp;", ",IF(SUM(I$75:I77)&gt;0,", ","")))))</f>
        <v/>
      </c>
    </row>
    <row r="92" spans="2:24" ht="15.6" thickBot="1">
      <c r="D92" s="371" t="s">
        <v>202</v>
      </c>
      <c r="E92" s="482" t="str">
        <f>E79&amp;E80&amp;E81&amp;E82&amp;E83&amp;E84&amp;E85&amp;E86&amp;E87&amp;E88&amp;E89&amp;E90&amp;E91&amp;IF(AND(COUNTA(E63:E75)&gt;0,E76="UG"),", "&amp;E76,"")</f>
        <v/>
      </c>
      <c r="F92" s="482" t="str">
        <f t="shared" ref="F92:I92" si="4">F79&amp;F80&amp;F81&amp;F82&amp;F83&amp;F84&amp;F85&amp;F86&amp;F87&amp;F88&amp;F89&amp;F90&amp;F91&amp;IF(AND(COUNTA(F63:F75)&gt;0,F76="UG"),", "&amp;F76,"")</f>
        <v/>
      </c>
      <c r="G92" s="482" t="str">
        <f t="shared" si="4"/>
        <v/>
      </c>
      <c r="H92" s="482" t="str">
        <f t="shared" si="4"/>
        <v/>
      </c>
      <c r="I92" s="482" t="str">
        <f t="shared" si="4"/>
        <v/>
      </c>
    </row>
    <row r="93" spans="2:24">
      <c r="C93"/>
      <c r="D93"/>
      <c r="E93"/>
      <c r="F93"/>
      <c r="G93"/>
      <c r="H93"/>
      <c r="I93"/>
    </row>
    <row r="94" spans="2:24">
      <c r="Q94" s="552" t="s">
        <v>262</v>
      </c>
    </row>
    <row r="95" spans="2:24" ht="15.75" customHeight="1" thickBot="1">
      <c r="Q95" s="552"/>
    </row>
    <row r="96" spans="2:24" ht="15" customHeight="1">
      <c r="B96" s="76" t="s">
        <v>209</v>
      </c>
      <c r="D96" s="67" t="s">
        <v>268</v>
      </c>
      <c r="E96" s="66"/>
      <c r="F96" s="66"/>
      <c r="G96" s="66"/>
      <c r="H96" s="66"/>
      <c r="I96" s="66"/>
      <c r="K96" s="67" t="s">
        <v>181</v>
      </c>
      <c r="L96" s="66"/>
      <c r="M96" s="66"/>
      <c r="N96" s="66"/>
      <c r="O96" s="66"/>
      <c r="P96" s="66"/>
      <c r="Q96" s="552"/>
      <c r="S96" s="67" t="s">
        <v>266</v>
      </c>
      <c r="T96" s="66"/>
      <c r="U96" s="66"/>
      <c r="V96" s="66"/>
      <c r="W96" s="66"/>
      <c r="X96" s="66"/>
    </row>
    <row r="97" spans="1:24" ht="15.6" thickBot="1">
      <c r="B97" s="371" t="s">
        <v>205</v>
      </c>
      <c r="C97" s="553" t="s">
        <v>267</v>
      </c>
      <c r="D97" s="39" t="s">
        <v>204</v>
      </c>
      <c r="E97" s="68">
        <f>'4) 5 YR Budget &amp; Cash Flow Adj'!I15</f>
        <v>0</v>
      </c>
      <c r="F97" s="68">
        <f>'4) 5 YR Budget &amp; Cash Flow Adj'!J15</f>
        <v>0</v>
      </c>
      <c r="G97" s="68">
        <f>'4) 5 YR Budget &amp; Cash Flow Adj'!K15</f>
        <v>0</v>
      </c>
      <c r="H97" s="68">
        <f>'4) 5 YR Budget &amp; Cash Flow Adj'!L15</f>
        <v>0</v>
      </c>
      <c r="I97" s="68">
        <f>'4) 5 YR Budget &amp; Cash Flow Adj'!M15</f>
        <v>0</v>
      </c>
      <c r="K97" s="18"/>
      <c r="L97" s="68"/>
      <c r="M97" s="68"/>
      <c r="N97" s="68"/>
      <c r="O97" s="68"/>
      <c r="P97" s="363"/>
      <c r="Q97" s="552"/>
      <c r="S97" s="18"/>
      <c r="T97" s="68"/>
      <c r="U97" s="68"/>
      <c r="V97" s="68"/>
      <c r="W97" s="68"/>
      <c r="X97" s="363"/>
    </row>
    <row r="98" spans="1:24">
      <c r="B98" s="44"/>
      <c r="C98" s="554"/>
      <c r="D98" s="39" t="s">
        <v>203</v>
      </c>
      <c r="E98" s="26" t="str">
        <f>CONTROL!$G$19</f>
        <v/>
      </c>
      <c r="F98" s="26" t="str">
        <f ca="1">CONTROL!$G$20</f>
        <v/>
      </c>
      <c r="G98" s="26" t="str">
        <f ca="1">CONTROL!$G$21</f>
        <v/>
      </c>
      <c r="H98" s="26" t="str">
        <f ca="1">CONTROL!$G$22</f>
        <v/>
      </c>
      <c r="I98" s="26" t="str">
        <f ca="1">CONTROL!$G$23</f>
        <v/>
      </c>
      <c r="K98" s="442" t="s">
        <v>203</v>
      </c>
      <c r="L98" s="26" t="str">
        <f>CONTROL!$G$19</f>
        <v/>
      </c>
      <c r="M98" s="26" t="str">
        <f ca="1">CONTROL!$G$20</f>
        <v/>
      </c>
      <c r="N98" s="26" t="str">
        <f ca="1">CONTROL!$G$21</f>
        <v/>
      </c>
      <c r="O98" s="26" t="str">
        <f ca="1">CONTROL!$G$22</f>
        <v/>
      </c>
      <c r="P98" s="364" t="str">
        <f ca="1">CONTROL!$G$23</f>
        <v/>
      </c>
      <c r="Q98" s="365" t="s">
        <v>251</v>
      </c>
      <c r="S98" s="18" t="s">
        <v>203</v>
      </c>
      <c r="T98" s="26" t="str">
        <f>CONTROL!$G$19</f>
        <v/>
      </c>
      <c r="U98" s="26" t="str">
        <f ca="1">CONTROL!$G$20</f>
        <v/>
      </c>
      <c r="V98" s="26" t="str">
        <f ca="1">CONTROL!$G$21</f>
        <v/>
      </c>
      <c r="W98" s="26" t="str">
        <f ca="1">CONTROL!$G$22</f>
        <v/>
      </c>
      <c r="X98" s="364" t="str">
        <f ca="1">CONTROL!$G$23</f>
        <v/>
      </c>
    </row>
    <row r="99" spans="1:24">
      <c r="A99" s="7">
        <v>1</v>
      </c>
      <c r="B99" s="4" t="str">
        <f>'2) Enrollment Chart'!C77</f>
        <v>Select from drop-down list →</v>
      </c>
      <c r="C99" s="366">
        <f>IFERROR(INDEX('Funding by District'!$F$6:$F$684,MATCH($B99,'Funding by District'!$D$6:$D$684,0),0),0)</f>
        <v>0</v>
      </c>
      <c r="D99" s="4">
        <v>1</v>
      </c>
      <c r="E99" s="50">
        <f>C99*(1+E$97)</f>
        <v>0</v>
      </c>
      <c r="F99" s="50">
        <f t="shared" ref="F99:I99" si="5">E99*(1+F$97)</f>
        <v>0</v>
      </c>
      <c r="G99" s="50">
        <f t="shared" si="5"/>
        <v>0</v>
      </c>
      <c r="H99" s="50">
        <f t="shared" si="5"/>
        <v>0</v>
      </c>
      <c r="I99" s="50">
        <f t="shared" si="5"/>
        <v>0</v>
      </c>
      <c r="K99" s="5">
        <v>1</v>
      </c>
      <c r="L99" s="50">
        <f>'2) Enrollment Chart'!D79</f>
        <v>0</v>
      </c>
      <c r="M99" s="50">
        <f>'2) Enrollment Chart'!E79</f>
        <v>0</v>
      </c>
      <c r="N99" s="50">
        <f>'2) Enrollment Chart'!F79</f>
        <v>0</v>
      </c>
      <c r="O99" s="50">
        <f>'2) Enrollment Chart'!G79</f>
        <v>0</v>
      </c>
      <c r="P99" s="50">
        <f>'2) Enrollment Chart'!H79</f>
        <v>0</v>
      </c>
      <c r="Q99" s="50">
        <f>SUM(L99:P99)</f>
        <v>0</v>
      </c>
      <c r="S99" s="4">
        <v>1</v>
      </c>
      <c r="T99" s="50">
        <f t="shared" ref="T99:T130" si="6">E99*L99</f>
        <v>0</v>
      </c>
      <c r="U99" s="50">
        <f t="shared" ref="U99:U130" si="7">F99*M99</f>
        <v>0</v>
      </c>
      <c r="V99" s="50">
        <f t="shared" ref="V99:V130" si="8">G99*N99</f>
        <v>0</v>
      </c>
      <c r="W99" s="50">
        <f t="shared" ref="W99:W130" si="9">H99*O99</f>
        <v>0</v>
      </c>
      <c r="X99" s="50">
        <f t="shared" ref="X99:X130" si="10">I99*P99</f>
        <v>0</v>
      </c>
    </row>
    <row r="100" spans="1:24">
      <c r="A100" s="7">
        <v>2</v>
      </c>
      <c r="B100" s="4" t="str">
        <f>'2) Enrollment Chart'!C82</f>
        <v>Select from drop-down list →</v>
      </c>
      <c r="C100" s="366">
        <f>IFERROR(INDEX('Funding by District'!$F$6:$F$684,MATCH($B100,'Funding by District'!$D$6:$D$684,0),0),0)</f>
        <v>0</v>
      </c>
      <c r="D100" s="4">
        <v>2</v>
      </c>
      <c r="E100" s="50">
        <f t="shared" ref="E100:E148" si="11">C100*(1+E$97)</f>
        <v>0</v>
      </c>
      <c r="F100" s="50">
        <f t="shared" ref="F100:I100" si="12">E100*(1+F$97)</f>
        <v>0</v>
      </c>
      <c r="G100" s="50">
        <f t="shared" si="12"/>
        <v>0</v>
      </c>
      <c r="H100" s="50">
        <f t="shared" si="12"/>
        <v>0</v>
      </c>
      <c r="I100" s="50">
        <f t="shared" si="12"/>
        <v>0</v>
      </c>
      <c r="K100" s="5">
        <v>2</v>
      </c>
      <c r="L100" s="50">
        <f>'2) Enrollment Chart'!D84</f>
        <v>0</v>
      </c>
      <c r="M100" s="50">
        <f>'2) Enrollment Chart'!E84</f>
        <v>0</v>
      </c>
      <c r="N100" s="50">
        <f>'2) Enrollment Chart'!F84</f>
        <v>0</v>
      </c>
      <c r="O100" s="50">
        <f>'2) Enrollment Chart'!G84</f>
        <v>0</v>
      </c>
      <c r="P100" s="50">
        <f>'2) Enrollment Chart'!H84</f>
        <v>0</v>
      </c>
      <c r="Q100" s="50">
        <f t="shared" ref="Q100:Q148" si="13">SUM(L100:P100)</f>
        <v>0</v>
      </c>
      <c r="S100" s="4">
        <v>2</v>
      </c>
      <c r="T100" s="50">
        <f t="shared" si="6"/>
        <v>0</v>
      </c>
      <c r="U100" s="50">
        <f t="shared" si="7"/>
        <v>0</v>
      </c>
      <c r="V100" s="50">
        <f t="shared" si="8"/>
        <v>0</v>
      </c>
      <c r="W100" s="50">
        <f t="shared" si="9"/>
        <v>0</v>
      </c>
      <c r="X100" s="50">
        <f t="shared" si="10"/>
        <v>0</v>
      </c>
    </row>
    <row r="101" spans="1:24">
      <c r="A101" s="7">
        <v>3</v>
      </c>
      <c r="B101" s="4" t="str">
        <f>'2) Enrollment Chart'!C88</f>
        <v>Select from drop-down list →</v>
      </c>
      <c r="C101" s="366">
        <f>IFERROR(INDEX('Funding by District'!$F$6:$F$684,MATCH($B101,'Funding by District'!$D$6:$D$684,0),0),0)</f>
        <v>0</v>
      </c>
      <c r="D101" s="4">
        <v>3</v>
      </c>
      <c r="E101" s="50">
        <f t="shared" si="11"/>
        <v>0</v>
      </c>
      <c r="F101" s="50">
        <f t="shared" ref="F101:I101" si="14">E101*(1+F$97)</f>
        <v>0</v>
      </c>
      <c r="G101" s="50">
        <f t="shared" si="14"/>
        <v>0</v>
      </c>
      <c r="H101" s="50">
        <f t="shared" si="14"/>
        <v>0</v>
      </c>
      <c r="I101" s="50">
        <f t="shared" si="14"/>
        <v>0</v>
      </c>
      <c r="K101" s="5">
        <v>3</v>
      </c>
      <c r="L101" s="50">
        <f>'2) Enrollment Chart'!D88</f>
        <v>0</v>
      </c>
      <c r="M101" s="50">
        <f>'2) Enrollment Chart'!E88</f>
        <v>0</v>
      </c>
      <c r="N101" s="50">
        <f>'2) Enrollment Chart'!F88</f>
        <v>0</v>
      </c>
      <c r="O101" s="50">
        <f>'2) Enrollment Chart'!G88</f>
        <v>0</v>
      </c>
      <c r="P101" s="50">
        <f>'2) Enrollment Chart'!H88</f>
        <v>0</v>
      </c>
      <c r="Q101" s="50">
        <f t="shared" si="13"/>
        <v>0</v>
      </c>
      <c r="S101" s="4">
        <v>3</v>
      </c>
      <c r="T101" s="50">
        <f t="shared" si="6"/>
        <v>0</v>
      </c>
      <c r="U101" s="50">
        <f t="shared" si="7"/>
        <v>0</v>
      </c>
      <c r="V101" s="50">
        <f t="shared" si="8"/>
        <v>0</v>
      </c>
      <c r="W101" s="50">
        <f t="shared" si="9"/>
        <v>0</v>
      </c>
      <c r="X101" s="50">
        <f t="shared" si="10"/>
        <v>0</v>
      </c>
    </row>
    <row r="102" spans="1:24">
      <c r="A102" s="7">
        <v>4</v>
      </c>
      <c r="B102" s="4" t="str">
        <f>'2) Enrollment Chart'!C89</f>
        <v>Select from drop-down list →</v>
      </c>
      <c r="C102" s="366">
        <f>IFERROR(INDEX('Funding by District'!$F$6:$F$684,MATCH($B102,'Funding by District'!$D$6:$D$684,0),0),0)</f>
        <v>0</v>
      </c>
      <c r="D102" s="4">
        <v>4</v>
      </c>
      <c r="E102" s="50">
        <f t="shared" si="11"/>
        <v>0</v>
      </c>
      <c r="F102" s="50">
        <f t="shared" ref="F102:I102" si="15">E102*(1+F$97)</f>
        <v>0</v>
      </c>
      <c r="G102" s="50">
        <f t="shared" si="15"/>
        <v>0</v>
      </c>
      <c r="H102" s="50">
        <f t="shared" si="15"/>
        <v>0</v>
      </c>
      <c r="I102" s="50">
        <f t="shared" si="15"/>
        <v>0</v>
      </c>
      <c r="K102" s="5">
        <v>4</v>
      </c>
      <c r="L102" s="50">
        <f>'2) Enrollment Chart'!D89</f>
        <v>0</v>
      </c>
      <c r="M102" s="50">
        <f>'2) Enrollment Chart'!E89</f>
        <v>0</v>
      </c>
      <c r="N102" s="50">
        <f>'2) Enrollment Chart'!F89</f>
        <v>0</v>
      </c>
      <c r="O102" s="50">
        <f>'2) Enrollment Chart'!G89</f>
        <v>0</v>
      </c>
      <c r="P102" s="50">
        <f>'2) Enrollment Chart'!H89</f>
        <v>0</v>
      </c>
      <c r="Q102" s="50">
        <f t="shared" si="13"/>
        <v>0</v>
      </c>
      <c r="S102" s="4">
        <v>4</v>
      </c>
      <c r="T102" s="50">
        <f t="shared" si="6"/>
        <v>0</v>
      </c>
      <c r="U102" s="50">
        <f t="shared" si="7"/>
        <v>0</v>
      </c>
      <c r="V102" s="50">
        <f t="shared" si="8"/>
        <v>0</v>
      </c>
      <c r="W102" s="50">
        <f t="shared" si="9"/>
        <v>0</v>
      </c>
      <c r="X102" s="50">
        <f t="shared" si="10"/>
        <v>0</v>
      </c>
    </row>
    <row r="103" spans="1:24">
      <c r="A103" s="7">
        <v>5</v>
      </c>
      <c r="B103" s="4" t="str">
        <f>'2) Enrollment Chart'!C90</f>
        <v>Select from drop-down list →</v>
      </c>
      <c r="C103" s="366">
        <f>IFERROR(INDEX('Funding by District'!$F$6:$F$684,MATCH($B103,'Funding by District'!$D$6:$D$684,0),0),0)</f>
        <v>0</v>
      </c>
      <c r="D103" s="4">
        <v>5</v>
      </c>
      <c r="E103" s="50">
        <f t="shared" si="11"/>
        <v>0</v>
      </c>
      <c r="F103" s="50">
        <f t="shared" ref="F103:I103" si="16">E103*(1+F$97)</f>
        <v>0</v>
      </c>
      <c r="G103" s="50">
        <f t="shared" si="16"/>
        <v>0</v>
      </c>
      <c r="H103" s="50">
        <f t="shared" si="16"/>
        <v>0</v>
      </c>
      <c r="I103" s="50">
        <f t="shared" si="16"/>
        <v>0</v>
      </c>
      <c r="K103" s="5">
        <v>5</v>
      </c>
      <c r="L103" s="50">
        <f>'2) Enrollment Chart'!D90</f>
        <v>0</v>
      </c>
      <c r="M103" s="50">
        <f>'2) Enrollment Chart'!E90</f>
        <v>0</v>
      </c>
      <c r="N103" s="50">
        <f>'2) Enrollment Chart'!F90</f>
        <v>0</v>
      </c>
      <c r="O103" s="50">
        <f>'2) Enrollment Chart'!G90</f>
        <v>0</v>
      </c>
      <c r="P103" s="50">
        <f>'2) Enrollment Chart'!H90</f>
        <v>0</v>
      </c>
      <c r="Q103" s="50">
        <f t="shared" si="13"/>
        <v>0</v>
      </c>
      <c r="S103" s="4">
        <v>5</v>
      </c>
      <c r="T103" s="50">
        <f t="shared" si="6"/>
        <v>0</v>
      </c>
      <c r="U103" s="50">
        <f t="shared" si="7"/>
        <v>0</v>
      </c>
      <c r="V103" s="50">
        <f t="shared" si="8"/>
        <v>0</v>
      </c>
      <c r="W103" s="50">
        <f t="shared" si="9"/>
        <v>0</v>
      </c>
      <c r="X103" s="50">
        <f t="shared" si="10"/>
        <v>0</v>
      </c>
    </row>
    <row r="104" spans="1:24">
      <c r="A104" s="7">
        <v>6</v>
      </c>
      <c r="B104" s="4" t="str">
        <f>'2) Enrollment Chart'!C91</f>
        <v>Select from drop-down list →</v>
      </c>
      <c r="C104" s="366">
        <f>IFERROR(INDEX('Funding by District'!$F$6:$F$684,MATCH($B104,'Funding by District'!$D$6:$D$684,0),0),0)</f>
        <v>0</v>
      </c>
      <c r="D104" s="4">
        <v>6</v>
      </c>
      <c r="E104" s="50">
        <f t="shared" si="11"/>
        <v>0</v>
      </c>
      <c r="F104" s="50">
        <f t="shared" ref="F104:I104" si="17">E104*(1+F$97)</f>
        <v>0</v>
      </c>
      <c r="G104" s="50">
        <f t="shared" si="17"/>
        <v>0</v>
      </c>
      <c r="H104" s="50">
        <f t="shared" si="17"/>
        <v>0</v>
      </c>
      <c r="I104" s="50">
        <f t="shared" si="17"/>
        <v>0</v>
      </c>
      <c r="K104" s="5">
        <v>6</v>
      </c>
      <c r="L104" s="50">
        <f>'2) Enrollment Chart'!D91</f>
        <v>0</v>
      </c>
      <c r="M104" s="50">
        <f>'2) Enrollment Chart'!E91</f>
        <v>0</v>
      </c>
      <c r="N104" s="50">
        <f>'2) Enrollment Chart'!F91</f>
        <v>0</v>
      </c>
      <c r="O104" s="50">
        <f>'2) Enrollment Chart'!G91</f>
        <v>0</v>
      </c>
      <c r="P104" s="50">
        <f>'2) Enrollment Chart'!H91</f>
        <v>0</v>
      </c>
      <c r="Q104" s="50">
        <f t="shared" si="13"/>
        <v>0</v>
      </c>
      <c r="S104" s="4">
        <v>6</v>
      </c>
      <c r="T104" s="50">
        <f t="shared" si="6"/>
        <v>0</v>
      </c>
      <c r="U104" s="50">
        <f t="shared" si="7"/>
        <v>0</v>
      </c>
      <c r="V104" s="50">
        <f t="shared" si="8"/>
        <v>0</v>
      </c>
      <c r="W104" s="50">
        <f t="shared" si="9"/>
        <v>0</v>
      </c>
      <c r="X104" s="50">
        <f t="shared" si="10"/>
        <v>0</v>
      </c>
    </row>
    <row r="105" spans="1:24">
      <c r="A105" s="7">
        <v>7</v>
      </c>
      <c r="B105" s="4" t="str">
        <f>'2) Enrollment Chart'!C92</f>
        <v>Select from drop-down list →</v>
      </c>
      <c r="C105" s="366">
        <f>IFERROR(INDEX('Funding by District'!$F$6:$F$684,MATCH($B105,'Funding by District'!$D$6:$D$684,0),0),0)</f>
        <v>0</v>
      </c>
      <c r="D105" s="4">
        <v>7</v>
      </c>
      <c r="E105" s="50">
        <f t="shared" si="11"/>
        <v>0</v>
      </c>
      <c r="F105" s="50">
        <f t="shared" ref="F105:I105" si="18">E105*(1+F$97)</f>
        <v>0</v>
      </c>
      <c r="G105" s="50">
        <f t="shared" si="18"/>
        <v>0</v>
      </c>
      <c r="H105" s="50">
        <f t="shared" si="18"/>
        <v>0</v>
      </c>
      <c r="I105" s="50">
        <f t="shared" si="18"/>
        <v>0</v>
      </c>
      <c r="K105" s="5">
        <v>7</v>
      </c>
      <c r="L105" s="50">
        <f>'2) Enrollment Chart'!D92</f>
        <v>0</v>
      </c>
      <c r="M105" s="50">
        <f>'2) Enrollment Chart'!E92</f>
        <v>0</v>
      </c>
      <c r="N105" s="50">
        <f>'2) Enrollment Chart'!F92</f>
        <v>0</v>
      </c>
      <c r="O105" s="50">
        <f>'2) Enrollment Chart'!G92</f>
        <v>0</v>
      </c>
      <c r="P105" s="50">
        <f>'2) Enrollment Chart'!H92</f>
        <v>0</v>
      </c>
      <c r="Q105" s="50">
        <f t="shared" si="13"/>
        <v>0</v>
      </c>
      <c r="S105" s="4">
        <v>7</v>
      </c>
      <c r="T105" s="50">
        <f t="shared" si="6"/>
        <v>0</v>
      </c>
      <c r="U105" s="50">
        <f t="shared" si="7"/>
        <v>0</v>
      </c>
      <c r="V105" s="50">
        <f t="shared" si="8"/>
        <v>0</v>
      </c>
      <c r="W105" s="50">
        <f t="shared" si="9"/>
        <v>0</v>
      </c>
      <c r="X105" s="50">
        <f t="shared" si="10"/>
        <v>0</v>
      </c>
    </row>
    <row r="106" spans="1:24">
      <c r="A106" s="7">
        <v>8</v>
      </c>
      <c r="B106" s="4" t="str">
        <f>'2) Enrollment Chart'!C93</f>
        <v>Select from drop-down list →</v>
      </c>
      <c r="C106" s="366">
        <f>IFERROR(INDEX('Funding by District'!$F$6:$F$684,MATCH($B106,'Funding by District'!$D$6:$D$684,0),0),0)</f>
        <v>0</v>
      </c>
      <c r="D106" s="4">
        <v>8</v>
      </c>
      <c r="E106" s="50">
        <f t="shared" si="11"/>
        <v>0</v>
      </c>
      <c r="F106" s="50">
        <f t="shared" ref="F106:I106" si="19">E106*(1+F$97)</f>
        <v>0</v>
      </c>
      <c r="G106" s="50">
        <f t="shared" si="19"/>
        <v>0</v>
      </c>
      <c r="H106" s="50">
        <f t="shared" si="19"/>
        <v>0</v>
      </c>
      <c r="I106" s="50">
        <f t="shared" si="19"/>
        <v>0</v>
      </c>
      <c r="K106" s="5">
        <v>8</v>
      </c>
      <c r="L106" s="50">
        <f>'2) Enrollment Chart'!D93</f>
        <v>0</v>
      </c>
      <c r="M106" s="50">
        <f>'2) Enrollment Chart'!E93</f>
        <v>0</v>
      </c>
      <c r="N106" s="50">
        <f>'2) Enrollment Chart'!F93</f>
        <v>0</v>
      </c>
      <c r="O106" s="50">
        <f>'2) Enrollment Chart'!G93</f>
        <v>0</v>
      </c>
      <c r="P106" s="50">
        <f>'2) Enrollment Chart'!H93</f>
        <v>0</v>
      </c>
      <c r="Q106" s="50">
        <f t="shared" si="13"/>
        <v>0</v>
      </c>
      <c r="S106" s="4">
        <v>8</v>
      </c>
      <c r="T106" s="50">
        <f t="shared" si="6"/>
        <v>0</v>
      </c>
      <c r="U106" s="50">
        <f t="shared" si="7"/>
        <v>0</v>
      </c>
      <c r="V106" s="50">
        <f t="shared" si="8"/>
        <v>0</v>
      </c>
      <c r="W106" s="50">
        <f t="shared" si="9"/>
        <v>0</v>
      </c>
      <c r="X106" s="50">
        <f t="shared" si="10"/>
        <v>0</v>
      </c>
    </row>
    <row r="107" spans="1:24">
      <c r="A107" s="7">
        <v>9</v>
      </c>
      <c r="B107" s="4" t="str">
        <f>'2) Enrollment Chart'!C94</f>
        <v>Select from drop-down list →</v>
      </c>
      <c r="C107" s="366">
        <f>IFERROR(INDEX('Funding by District'!$F$6:$F$684,MATCH($B107,'Funding by District'!$D$6:$D$684,0),0),0)</f>
        <v>0</v>
      </c>
      <c r="D107" s="4">
        <v>9</v>
      </c>
      <c r="E107" s="50">
        <f t="shared" si="11"/>
        <v>0</v>
      </c>
      <c r="F107" s="50">
        <f t="shared" ref="F107:I107" si="20">E107*(1+F$97)</f>
        <v>0</v>
      </c>
      <c r="G107" s="50">
        <f t="shared" si="20"/>
        <v>0</v>
      </c>
      <c r="H107" s="50">
        <f t="shared" si="20"/>
        <v>0</v>
      </c>
      <c r="I107" s="50">
        <f t="shared" si="20"/>
        <v>0</v>
      </c>
      <c r="K107" s="5">
        <v>9</v>
      </c>
      <c r="L107" s="50">
        <f>'2) Enrollment Chart'!D94</f>
        <v>0</v>
      </c>
      <c r="M107" s="50">
        <f>'2) Enrollment Chart'!E94</f>
        <v>0</v>
      </c>
      <c r="N107" s="50">
        <f>'2) Enrollment Chart'!F94</f>
        <v>0</v>
      </c>
      <c r="O107" s="50">
        <f>'2) Enrollment Chart'!G94</f>
        <v>0</v>
      </c>
      <c r="P107" s="50">
        <f>'2) Enrollment Chart'!H94</f>
        <v>0</v>
      </c>
      <c r="Q107" s="50">
        <f t="shared" si="13"/>
        <v>0</v>
      </c>
      <c r="S107" s="4">
        <v>9</v>
      </c>
      <c r="T107" s="50">
        <f t="shared" si="6"/>
        <v>0</v>
      </c>
      <c r="U107" s="50">
        <f t="shared" si="7"/>
        <v>0</v>
      </c>
      <c r="V107" s="50">
        <f t="shared" si="8"/>
        <v>0</v>
      </c>
      <c r="W107" s="50">
        <f t="shared" si="9"/>
        <v>0</v>
      </c>
      <c r="X107" s="50">
        <f t="shared" si="10"/>
        <v>0</v>
      </c>
    </row>
    <row r="108" spans="1:24">
      <c r="A108" s="7">
        <v>10</v>
      </c>
      <c r="B108" s="4" t="str">
        <f>'2) Enrollment Chart'!C95</f>
        <v>Select from drop-down list →</v>
      </c>
      <c r="C108" s="366">
        <f>IFERROR(INDEX('Funding by District'!$F$6:$F$684,MATCH($B108,'Funding by District'!$D$6:$D$684,0),0),0)</f>
        <v>0</v>
      </c>
      <c r="D108" s="4">
        <v>10</v>
      </c>
      <c r="E108" s="50">
        <f t="shared" si="11"/>
        <v>0</v>
      </c>
      <c r="F108" s="50">
        <f t="shared" ref="F108:I108" si="21">E108*(1+F$97)</f>
        <v>0</v>
      </c>
      <c r="G108" s="50">
        <f t="shared" si="21"/>
        <v>0</v>
      </c>
      <c r="H108" s="50">
        <f t="shared" si="21"/>
        <v>0</v>
      </c>
      <c r="I108" s="50">
        <f t="shared" si="21"/>
        <v>0</v>
      </c>
      <c r="K108" s="5">
        <v>10</v>
      </c>
      <c r="L108" s="50">
        <f>'2) Enrollment Chart'!D95</f>
        <v>0</v>
      </c>
      <c r="M108" s="50">
        <f>'2) Enrollment Chart'!E95</f>
        <v>0</v>
      </c>
      <c r="N108" s="50">
        <f>'2) Enrollment Chart'!F95</f>
        <v>0</v>
      </c>
      <c r="O108" s="50">
        <f>'2) Enrollment Chart'!G95</f>
        <v>0</v>
      </c>
      <c r="P108" s="50">
        <f>'2) Enrollment Chart'!H95</f>
        <v>0</v>
      </c>
      <c r="Q108" s="50">
        <f t="shared" si="13"/>
        <v>0</v>
      </c>
      <c r="S108" s="4">
        <v>10</v>
      </c>
      <c r="T108" s="50">
        <f t="shared" si="6"/>
        <v>0</v>
      </c>
      <c r="U108" s="50">
        <f t="shared" si="7"/>
        <v>0</v>
      </c>
      <c r="V108" s="50">
        <f t="shared" si="8"/>
        <v>0</v>
      </c>
      <c r="W108" s="50">
        <f t="shared" si="9"/>
        <v>0</v>
      </c>
      <c r="X108" s="50">
        <f t="shared" si="10"/>
        <v>0</v>
      </c>
    </row>
    <row r="109" spans="1:24">
      <c r="A109" s="7">
        <v>11</v>
      </c>
      <c r="B109" s="4" t="str">
        <f>'2) Enrollment Chart'!C96</f>
        <v>Select from drop-down list →</v>
      </c>
      <c r="C109" s="366">
        <f>IFERROR(INDEX('Funding by District'!$F$6:$F$684,MATCH($B109,'Funding by District'!$D$6:$D$684,0),0),0)</f>
        <v>0</v>
      </c>
      <c r="D109" s="4">
        <v>11</v>
      </c>
      <c r="E109" s="50">
        <f t="shared" si="11"/>
        <v>0</v>
      </c>
      <c r="F109" s="50">
        <f t="shared" ref="F109:I109" si="22">E109*(1+F$97)</f>
        <v>0</v>
      </c>
      <c r="G109" s="50">
        <f t="shared" si="22"/>
        <v>0</v>
      </c>
      <c r="H109" s="50">
        <f t="shared" si="22"/>
        <v>0</v>
      </c>
      <c r="I109" s="50">
        <f t="shared" si="22"/>
        <v>0</v>
      </c>
      <c r="K109" s="5">
        <v>11</v>
      </c>
      <c r="L109" s="50">
        <f>'2) Enrollment Chart'!D96</f>
        <v>0</v>
      </c>
      <c r="M109" s="50">
        <f>'2) Enrollment Chart'!E96</f>
        <v>0</v>
      </c>
      <c r="N109" s="50">
        <f>'2) Enrollment Chart'!F96</f>
        <v>0</v>
      </c>
      <c r="O109" s="50">
        <f>'2) Enrollment Chart'!G96</f>
        <v>0</v>
      </c>
      <c r="P109" s="50">
        <f>'2) Enrollment Chart'!H96</f>
        <v>0</v>
      </c>
      <c r="Q109" s="50">
        <f t="shared" si="13"/>
        <v>0</v>
      </c>
      <c r="S109" s="4">
        <v>11</v>
      </c>
      <c r="T109" s="50">
        <f t="shared" si="6"/>
        <v>0</v>
      </c>
      <c r="U109" s="50">
        <f t="shared" si="7"/>
        <v>0</v>
      </c>
      <c r="V109" s="50">
        <f t="shared" si="8"/>
        <v>0</v>
      </c>
      <c r="W109" s="50">
        <f t="shared" si="9"/>
        <v>0</v>
      </c>
      <c r="X109" s="50">
        <f t="shared" si="10"/>
        <v>0</v>
      </c>
    </row>
    <row r="110" spans="1:24">
      <c r="A110" s="7">
        <v>12</v>
      </c>
      <c r="B110" s="4" t="str">
        <f>'2) Enrollment Chart'!C97</f>
        <v>Select from drop-down list →</v>
      </c>
      <c r="C110" s="366">
        <f>IFERROR(INDEX('Funding by District'!$F$6:$F$684,MATCH($B110,'Funding by District'!$D$6:$D$684,0),0),0)</f>
        <v>0</v>
      </c>
      <c r="D110" s="4">
        <v>12</v>
      </c>
      <c r="E110" s="50">
        <f t="shared" si="11"/>
        <v>0</v>
      </c>
      <c r="F110" s="50">
        <f t="shared" ref="F110:I110" si="23">E110*(1+F$97)</f>
        <v>0</v>
      </c>
      <c r="G110" s="50">
        <f t="shared" si="23"/>
        <v>0</v>
      </c>
      <c r="H110" s="50">
        <f t="shared" si="23"/>
        <v>0</v>
      </c>
      <c r="I110" s="50">
        <f t="shared" si="23"/>
        <v>0</v>
      </c>
      <c r="K110" s="5">
        <v>12</v>
      </c>
      <c r="L110" s="50">
        <f>'2) Enrollment Chart'!D97</f>
        <v>0</v>
      </c>
      <c r="M110" s="50">
        <f>'2) Enrollment Chart'!E97</f>
        <v>0</v>
      </c>
      <c r="N110" s="50">
        <f>'2) Enrollment Chart'!F97</f>
        <v>0</v>
      </c>
      <c r="O110" s="50">
        <f>'2) Enrollment Chart'!G97</f>
        <v>0</v>
      </c>
      <c r="P110" s="50">
        <f>'2) Enrollment Chart'!H97</f>
        <v>0</v>
      </c>
      <c r="Q110" s="50">
        <f t="shared" si="13"/>
        <v>0</v>
      </c>
      <c r="S110" s="4">
        <v>12</v>
      </c>
      <c r="T110" s="50">
        <f t="shared" si="6"/>
        <v>0</v>
      </c>
      <c r="U110" s="50">
        <f t="shared" si="7"/>
        <v>0</v>
      </c>
      <c r="V110" s="50">
        <f t="shared" si="8"/>
        <v>0</v>
      </c>
      <c r="W110" s="50">
        <f t="shared" si="9"/>
        <v>0</v>
      </c>
      <c r="X110" s="50">
        <f t="shared" si="10"/>
        <v>0</v>
      </c>
    </row>
    <row r="111" spans="1:24">
      <c r="A111" s="7">
        <v>13</v>
      </c>
      <c r="B111" s="4" t="str">
        <f>'2) Enrollment Chart'!C98</f>
        <v>Select from drop-down list →</v>
      </c>
      <c r="C111" s="366">
        <f>IFERROR(INDEX('Funding by District'!$F$6:$F$684,MATCH($B111,'Funding by District'!$D$6:$D$684,0),0),0)</f>
        <v>0</v>
      </c>
      <c r="D111" s="4">
        <v>13</v>
      </c>
      <c r="E111" s="50">
        <f t="shared" si="11"/>
        <v>0</v>
      </c>
      <c r="F111" s="50">
        <f t="shared" ref="F111:I111" si="24">E111*(1+F$97)</f>
        <v>0</v>
      </c>
      <c r="G111" s="50">
        <f t="shared" si="24"/>
        <v>0</v>
      </c>
      <c r="H111" s="50">
        <f t="shared" si="24"/>
        <v>0</v>
      </c>
      <c r="I111" s="50">
        <f t="shared" si="24"/>
        <v>0</v>
      </c>
      <c r="K111" s="5">
        <v>13</v>
      </c>
      <c r="L111" s="50">
        <f>'2) Enrollment Chart'!D98</f>
        <v>0</v>
      </c>
      <c r="M111" s="50">
        <f>'2) Enrollment Chart'!E98</f>
        <v>0</v>
      </c>
      <c r="N111" s="50">
        <f>'2) Enrollment Chart'!F98</f>
        <v>0</v>
      </c>
      <c r="O111" s="50">
        <f>'2) Enrollment Chart'!G98</f>
        <v>0</v>
      </c>
      <c r="P111" s="50">
        <f>'2) Enrollment Chart'!H98</f>
        <v>0</v>
      </c>
      <c r="Q111" s="50">
        <f t="shared" si="13"/>
        <v>0</v>
      </c>
      <c r="S111" s="4">
        <v>13</v>
      </c>
      <c r="T111" s="50">
        <f t="shared" si="6"/>
        <v>0</v>
      </c>
      <c r="U111" s="50">
        <f t="shared" si="7"/>
        <v>0</v>
      </c>
      <c r="V111" s="50">
        <f t="shared" si="8"/>
        <v>0</v>
      </c>
      <c r="W111" s="50">
        <f t="shared" si="9"/>
        <v>0</v>
      </c>
      <c r="X111" s="50">
        <f t="shared" si="10"/>
        <v>0</v>
      </c>
    </row>
    <row r="112" spans="1:24">
      <c r="A112" s="7">
        <v>14</v>
      </c>
      <c r="B112" s="4" t="str">
        <f>'2) Enrollment Chart'!C99</f>
        <v>Select from drop-down list →</v>
      </c>
      <c r="C112" s="366">
        <f>IFERROR(INDEX('Funding by District'!$F$6:$F$684,MATCH($B112,'Funding by District'!$D$6:$D$684,0),0),0)</f>
        <v>0</v>
      </c>
      <c r="D112" s="4">
        <v>14</v>
      </c>
      <c r="E112" s="50">
        <f t="shared" si="11"/>
        <v>0</v>
      </c>
      <c r="F112" s="50">
        <f t="shared" ref="F112:I112" si="25">E112*(1+F$97)</f>
        <v>0</v>
      </c>
      <c r="G112" s="50">
        <f t="shared" si="25"/>
        <v>0</v>
      </c>
      <c r="H112" s="50">
        <f t="shared" si="25"/>
        <v>0</v>
      </c>
      <c r="I112" s="50">
        <f t="shared" si="25"/>
        <v>0</v>
      </c>
      <c r="K112" s="5">
        <v>14</v>
      </c>
      <c r="L112" s="50">
        <f>'2) Enrollment Chart'!D99</f>
        <v>0</v>
      </c>
      <c r="M112" s="50">
        <f>'2) Enrollment Chart'!E99</f>
        <v>0</v>
      </c>
      <c r="N112" s="50">
        <f>'2) Enrollment Chart'!F99</f>
        <v>0</v>
      </c>
      <c r="O112" s="50">
        <f>'2) Enrollment Chart'!G99</f>
        <v>0</v>
      </c>
      <c r="P112" s="50">
        <f>'2) Enrollment Chart'!H99</f>
        <v>0</v>
      </c>
      <c r="Q112" s="50">
        <f t="shared" si="13"/>
        <v>0</v>
      </c>
      <c r="S112" s="4">
        <v>14</v>
      </c>
      <c r="T112" s="50">
        <f t="shared" si="6"/>
        <v>0</v>
      </c>
      <c r="U112" s="50">
        <f t="shared" si="7"/>
        <v>0</v>
      </c>
      <c r="V112" s="50">
        <f t="shared" si="8"/>
        <v>0</v>
      </c>
      <c r="W112" s="50">
        <f t="shared" si="9"/>
        <v>0</v>
      </c>
      <c r="X112" s="50">
        <f t="shared" si="10"/>
        <v>0</v>
      </c>
    </row>
    <row r="113" spans="1:24" ht="15.6" thickBot="1">
      <c r="A113" s="498">
        <v>15</v>
      </c>
      <c r="B113" s="344" t="str">
        <f>'2) Enrollment Chart'!C100</f>
        <v>Select from drop-down list →</v>
      </c>
      <c r="C113" s="495">
        <f>IFERROR(INDEX('Funding by District'!$F$6:$F$684,MATCH($B113,'Funding by District'!$D$6:$D$684,0),0),0)</f>
        <v>0</v>
      </c>
      <c r="D113" s="344">
        <v>15</v>
      </c>
      <c r="E113" s="496">
        <f t="shared" si="11"/>
        <v>0</v>
      </c>
      <c r="F113" s="496">
        <f t="shared" ref="F113:I113" si="26">E113*(1+F$97)</f>
        <v>0</v>
      </c>
      <c r="G113" s="496">
        <f t="shared" si="26"/>
        <v>0</v>
      </c>
      <c r="H113" s="496">
        <f t="shared" si="26"/>
        <v>0</v>
      </c>
      <c r="I113" s="496">
        <f t="shared" si="26"/>
        <v>0</v>
      </c>
      <c r="J113" s="494"/>
      <c r="K113" s="494">
        <v>15</v>
      </c>
      <c r="L113" s="496">
        <f>'2) Enrollment Chart'!D100</f>
        <v>0</v>
      </c>
      <c r="M113" s="496">
        <f>'2) Enrollment Chart'!E100</f>
        <v>0</v>
      </c>
      <c r="N113" s="496">
        <f>'2) Enrollment Chart'!F100</f>
        <v>0</v>
      </c>
      <c r="O113" s="496">
        <f>'2) Enrollment Chart'!G100</f>
        <v>0</v>
      </c>
      <c r="P113" s="496">
        <f>'2) Enrollment Chart'!H100</f>
        <v>0</v>
      </c>
      <c r="Q113" s="496">
        <f t="shared" si="13"/>
        <v>0</v>
      </c>
      <c r="R113" s="497"/>
      <c r="S113" s="344">
        <v>15</v>
      </c>
      <c r="T113" s="496">
        <f t="shared" si="6"/>
        <v>0</v>
      </c>
      <c r="U113" s="496">
        <f t="shared" si="7"/>
        <v>0</v>
      </c>
      <c r="V113" s="496">
        <f t="shared" si="8"/>
        <v>0</v>
      </c>
      <c r="W113" s="496">
        <f t="shared" si="9"/>
        <v>0</v>
      </c>
      <c r="X113" s="496">
        <f t="shared" si="10"/>
        <v>0</v>
      </c>
    </row>
    <row r="114" spans="1:24">
      <c r="A114" s="7">
        <v>16</v>
      </c>
      <c r="B114" s="4" t="str">
        <f>'2) Enrollment Chart'!C101</f>
        <v>Select from drop-down list →</v>
      </c>
      <c r="C114" s="366">
        <f>IFERROR(INDEX('Funding by District'!$F$6:$F$684,MATCH($B114,'Funding by District'!$D$6:$D$684,0),0),0)</f>
        <v>0</v>
      </c>
      <c r="D114" s="4">
        <v>16</v>
      </c>
      <c r="E114" s="50">
        <f t="shared" si="11"/>
        <v>0</v>
      </c>
      <c r="F114" s="50">
        <f t="shared" ref="F114:I114" si="27">E114*(1+F$97)</f>
        <v>0</v>
      </c>
      <c r="G114" s="50">
        <f t="shared" si="27"/>
        <v>0</v>
      </c>
      <c r="H114" s="50">
        <f t="shared" si="27"/>
        <v>0</v>
      </c>
      <c r="I114" s="50">
        <f t="shared" si="27"/>
        <v>0</v>
      </c>
      <c r="K114" s="5">
        <v>16</v>
      </c>
      <c r="L114" s="50">
        <f>'2) Enrollment Chart'!D101</f>
        <v>0</v>
      </c>
      <c r="M114" s="50">
        <f>'2) Enrollment Chart'!E101</f>
        <v>0</v>
      </c>
      <c r="N114" s="50">
        <f>'2) Enrollment Chart'!F101</f>
        <v>0</v>
      </c>
      <c r="O114" s="50">
        <f>'2) Enrollment Chart'!G101</f>
        <v>0</v>
      </c>
      <c r="P114" s="50">
        <f>'2) Enrollment Chart'!H101</f>
        <v>0</v>
      </c>
      <c r="Q114" s="50">
        <f t="shared" si="13"/>
        <v>0</v>
      </c>
      <c r="S114" s="4">
        <v>16</v>
      </c>
      <c r="T114" s="50">
        <f t="shared" si="6"/>
        <v>0</v>
      </c>
      <c r="U114" s="50">
        <f t="shared" si="7"/>
        <v>0</v>
      </c>
      <c r="V114" s="50">
        <f t="shared" si="8"/>
        <v>0</v>
      </c>
      <c r="W114" s="50">
        <f t="shared" si="9"/>
        <v>0</v>
      </c>
      <c r="X114" s="50">
        <f t="shared" si="10"/>
        <v>0</v>
      </c>
    </row>
    <row r="115" spans="1:24">
      <c r="A115" s="7">
        <v>17</v>
      </c>
      <c r="B115" s="4" t="str">
        <f>'2) Enrollment Chart'!C102</f>
        <v>Select from drop-down list →</v>
      </c>
      <c r="C115" s="366">
        <f>IFERROR(INDEX('Funding by District'!$F$6:$F$684,MATCH($B115,'Funding by District'!$D$6:$D$684,0),0),0)</f>
        <v>0</v>
      </c>
      <c r="D115" s="4">
        <v>17</v>
      </c>
      <c r="E115" s="50">
        <f t="shared" si="11"/>
        <v>0</v>
      </c>
      <c r="F115" s="50">
        <f t="shared" ref="F115:I115" si="28">E115*(1+F$97)</f>
        <v>0</v>
      </c>
      <c r="G115" s="50">
        <f t="shared" si="28"/>
        <v>0</v>
      </c>
      <c r="H115" s="50">
        <f t="shared" si="28"/>
        <v>0</v>
      </c>
      <c r="I115" s="50">
        <f t="shared" si="28"/>
        <v>0</v>
      </c>
      <c r="K115" s="5">
        <v>17</v>
      </c>
      <c r="L115" s="50">
        <f>'2) Enrollment Chart'!D102</f>
        <v>0</v>
      </c>
      <c r="M115" s="50">
        <f>'2) Enrollment Chart'!E102</f>
        <v>0</v>
      </c>
      <c r="N115" s="50">
        <f>'2) Enrollment Chart'!F102</f>
        <v>0</v>
      </c>
      <c r="O115" s="50">
        <f>'2) Enrollment Chart'!G102</f>
        <v>0</v>
      </c>
      <c r="P115" s="50">
        <f>'2) Enrollment Chart'!H102</f>
        <v>0</v>
      </c>
      <c r="Q115" s="50">
        <f t="shared" si="13"/>
        <v>0</v>
      </c>
      <c r="S115" s="4">
        <v>17</v>
      </c>
      <c r="T115" s="50">
        <f t="shared" si="6"/>
        <v>0</v>
      </c>
      <c r="U115" s="50">
        <f t="shared" si="7"/>
        <v>0</v>
      </c>
      <c r="V115" s="50">
        <f t="shared" si="8"/>
        <v>0</v>
      </c>
      <c r="W115" s="50">
        <f t="shared" si="9"/>
        <v>0</v>
      </c>
      <c r="X115" s="50">
        <f t="shared" si="10"/>
        <v>0</v>
      </c>
    </row>
    <row r="116" spans="1:24">
      <c r="A116" s="7">
        <v>18</v>
      </c>
      <c r="B116" s="4" t="str">
        <f>'2) Enrollment Chart'!C103</f>
        <v>Select from drop-down list →</v>
      </c>
      <c r="C116" s="366">
        <f>IFERROR(INDEX('Funding by District'!$F$6:$F$684,MATCH($B116,'Funding by District'!$D$6:$D$684,0),0),0)</f>
        <v>0</v>
      </c>
      <c r="D116" s="4">
        <v>18</v>
      </c>
      <c r="E116" s="50">
        <f t="shared" si="11"/>
        <v>0</v>
      </c>
      <c r="F116" s="50">
        <f t="shared" ref="F116:I116" si="29">E116*(1+F$97)</f>
        <v>0</v>
      </c>
      <c r="G116" s="50">
        <f t="shared" si="29"/>
        <v>0</v>
      </c>
      <c r="H116" s="50">
        <f t="shared" si="29"/>
        <v>0</v>
      </c>
      <c r="I116" s="50">
        <f t="shared" si="29"/>
        <v>0</v>
      </c>
      <c r="K116" s="5">
        <v>18</v>
      </c>
      <c r="L116" s="50">
        <f>'2) Enrollment Chart'!D103</f>
        <v>0</v>
      </c>
      <c r="M116" s="50">
        <f>'2) Enrollment Chart'!E103</f>
        <v>0</v>
      </c>
      <c r="N116" s="50">
        <f>'2) Enrollment Chart'!F103</f>
        <v>0</v>
      </c>
      <c r="O116" s="50">
        <f>'2) Enrollment Chart'!G103</f>
        <v>0</v>
      </c>
      <c r="P116" s="50">
        <f>'2) Enrollment Chart'!H103</f>
        <v>0</v>
      </c>
      <c r="Q116" s="50">
        <f t="shared" si="13"/>
        <v>0</v>
      </c>
      <c r="S116" s="4">
        <v>18</v>
      </c>
      <c r="T116" s="50">
        <f t="shared" si="6"/>
        <v>0</v>
      </c>
      <c r="U116" s="50">
        <f t="shared" si="7"/>
        <v>0</v>
      </c>
      <c r="V116" s="50">
        <f t="shared" si="8"/>
        <v>0</v>
      </c>
      <c r="W116" s="50">
        <f t="shared" si="9"/>
        <v>0</v>
      </c>
      <c r="X116" s="50">
        <f t="shared" si="10"/>
        <v>0</v>
      </c>
    </row>
    <row r="117" spans="1:24">
      <c r="A117" s="7">
        <v>19</v>
      </c>
      <c r="B117" s="4" t="str">
        <f>'2) Enrollment Chart'!C104</f>
        <v>Select from drop-down list →</v>
      </c>
      <c r="C117" s="366">
        <f>IFERROR(INDEX('Funding by District'!$F$6:$F$684,MATCH($B117,'Funding by District'!$D$6:$D$684,0),0),0)</f>
        <v>0</v>
      </c>
      <c r="D117" s="4">
        <v>19</v>
      </c>
      <c r="E117" s="50">
        <f t="shared" si="11"/>
        <v>0</v>
      </c>
      <c r="F117" s="50">
        <f t="shared" ref="F117:I117" si="30">E117*(1+F$97)</f>
        <v>0</v>
      </c>
      <c r="G117" s="50">
        <f t="shared" si="30"/>
        <v>0</v>
      </c>
      <c r="H117" s="50">
        <f t="shared" si="30"/>
        <v>0</v>
      </c>
      <c r="I117" s="50">
        <f t="shared" si="30"/>
        <v>0</v>
      </c>
      <c r="K117" s="5">
        <v>19</v>
      </c>
      <c r="L117" s="50">
        <f>'2) Enrollment Chart'!D104</f>
        <v>0</v>
      </c>
      <c r="M117" s="50">
        <f>'2) Enrollment Chart'!E104</f>
        <v>0</v>
      </c>
      <c r="N117" s="50">
        <f>'2) Enrollment Chart'!F104</f>
        <v>0</v>
      </c>
      <c r="O117" s="50">
        <f>'2) Enrollment Chart'!G104</f>
        <v>0</v>
      </c>
      <c r="P117" s="50">
        <f>'2) Enrollment Chart'!H104</f>
        <v>0</v>
      </c>
      <c r="Q117" s="50">
        <f t="shared" si="13"/>
        <v>0</v>
      </c>
      <c r="S117" s="4">
        <v>19</v>
      </c>
      <c r="T117" s="50">
        <f t="shared" si="6"/>
        <v>0</v>
      </c>
      <c r="U117" s="50">
        <f t="shared" si="7"/>
        <v>0</v>
      </c>
      <c r="V117" s="50">
        <f t="shared" si="8"/>
        <v>0</v>
      </c>
      <c r="W117" s="50">
        <f t="shared" si="9"/>
        <v>0</v>
      </c>
      <c r="X117" s="50">
        <f t="shared" si="10"/>
        <v>0</v>
      </c>
    </row>
    <row r="118" spans="1:24">
      <c r="A118" s="7">
        <v>20</v>
      </c>
      <c r="B118" s="4" t="str">
        <f>'2) Enrollment Chart'!C105</f>
        <v>Select from drop-down list →</v>
      </c>
      <c r="C118" s="366">
        <f>IFERROR(INDEX('Funding by District'!$F$6:$F$684,MATCH($B118,'Funding by District'!$D$6:$D$684,0),0),0)</f>
        <v>0</v>
      </c>
      <c r="D118" s="4">
        <v>20</v>
      </c>
      <c r="E118" s="50">
        <f t="shared" si="11"/>
        <v>0</v>
      </c>
      <c r="F118" s="50">
        <f t="shared" ref="F118:I118" si="31">E118*(1+F$97)</f>
        <v>0</v>
      </c>
      <c r="G118" s="50">
        <f t="shared" si="31"/>
        <v>0</v>
      </c>
      <c r="H118" s="50">
        <f t="shared" si="31"/>
        <v>0</v>
      </c>
      <c r="I118" s="50">
        <f t="shared" si="31"/>
        <v>0</v>
      </c>
      <c r="K118" s="5">
        <v>20</v>
      </c>
      <c r="L118" s="50">
        <f>'2) Enrollment Chart'!D105</f>
        <v>0</v>
      </c>
      <c r="M118" s="50">
        <f>'2) Enrollment Chart'!E105</f>
        <v>0</v>
      </c>
      <c r="N118" s="50">
        <f>'2) Enrollment Chart'!F105</f>
        <v>0</v>
      </c>
      <c r="O118" s="50">
        <f>'2) Enrollment Chart'!G105</f>
        <v>0</v>
      </c>
      <c r="P118" s="50">
        <f>'2) Enrollment Chart'!H105</f>
        <v>0</v>
      </c>
      <c r="Q118" s="50">
        <f t="shared" si="13"/>
        <v>0</v>
      </c>
      <c r="S118" s="4">
        <v>20</v>
      </c>
      <c r="T118" s="50">
        <f t="shared" si="6"/>
        <v>0</v>
      </c>
      <c r="U118" s="50">
        <f t="shared" si="7"/>
        <v>0</v>
      </c>
      <c r="V118" s="50">
        <f t="shared" si="8"/>
        <v>0</v>
      </c>
      <c r="W118" s="50">
        <f t="shared" si="9"/>
        <v>0</v>
      </c>
      <c r="X118" s="50">
        <f t="shared" si="10"/>
        <v>0</v>
      </c>
    </row>
    <row r="119" spans="1:24">
      <c r="A119" s="7">
        <v>21</v>
      </c>
      <c r="B119" s="4" t="str">
        <f>'2) Enrollment Chart'!C106</f>
        <v>Select from drop-down list →</v>
      </c>
      <c r="C119" s="366">
        <f>IFERROR(INDEX('Funding by District'!$F$6:$F$684,MATCH($B119,'Funding by District'!$D$6:$D$684,0),0),0)</f>
        <v>0</v>
      </c>
      <c r="D119" s="4">
        <v>21</v>
      </c>
      <c r="E119" s="50">
        <f t="shared" si="11"/>
        <v>0</v>
      </c>
      <c r="F119" s="50">
        <f t="shared" ref="F119:I119" si="32">E119*(1+F$97)</f>
        <v>0</v>
      </c>
      <c r="G119" s="50">
        <f t="shared" si="32"/>
        <v>0</v>
      </c>
      <c r="H119" s="50">
        <f t="shared" si="32"/>
        <v>0</v>
      </c>
      <c r="I119" s="50">
        <f t="shared" si="32"/>
        <v>0</v>
      </c>
      <c r="K119" s="5">
        <v>21</v>
      </c>
      <c r="L119" s="50">
        <f>'2) Enrollment Chart'!D106</f>
        <v>0</v>
      </c>
      <c r="M119" s="50">
        <f>'2) Enrollment Chart'!E106</f>
        <v>0</v>
      </c>
      <c r="N119" s="50">
        <f>'2) Enrollment Chart'!F106</f>
        <v>0</v>
      </c>
      <c r="O119" s="50">
        <f>'2) Enrollment Chart'!G106</f>
        <v>0</v>
      </c>
      <c r="P119" s="50">
        <f>'2) Enrollment Chart'!H106</f>
        <v>0</v>
      </c>
      <c r="Q119" s="50">
        <f t="shared" si="13"/>
        <v>0</v>
      </c>
      <c r="S119" s="4">
        <v>21</v>
      </c>
      <c r="T119" s="50">
        <f t="shared" si="6"/>
        <v>0</v>
      </c>
      <c r="U119" s="50">
        <f t="shared" si="7"/>
        <v>0</v>
      </c>
      <c r="V119" s="50">
        <f t="shared" si="8"/>
        <v>0</v>
      </c>
      <c r="W119" s="50">
        <f t="shared" si="9"/>
        <v>0</v>
      </c>
      <c r="X119" s="50">
        <f t="shared" si="10"/>
        <v>0</v>
      </c>
    </row>
    <row r="120" spans="1:24">
      <c r="A120" s="7">
        <v>22</v>
      </c>
      <c r="B120" s="4" t="str">
        <f>'2) Enrollment Chart'!C107</f>
        <v>Select from drop-down list →</v>
      </c>
      <c r="C120" s="366">
        <f>IFERROR(INDEX('Funding by District'!$F$6:$F$684,MATCH($B120,'Funding by District'!$D$6:$D$684,0),0),0)</f>
        <v>0</v>
      </c>
      <c r="D120" s="4">
        <v>22</v>
      </c>
      <c r="E120" s="50">
        <f t="shared" si="11"/>
        <v>0</v>
      </c>
      <c r="F120" s="50">
        <f t="shared" ref="F120:I120" si="33">E120*(1+F$97)</f>
        <v>0</v>
      </c>
      <c r="G120" s="50">
        <f t="shared" si="33"/>
        <v>0</v>
      </c>
      <c r="H120" s="50">
        <f t="shared" si="33"/>
        <v>0</v>
      </c>
      <c r="I120" s="50">
        <f t="shared" si="33"/>
        <v>0</v>
      </c>
      <c r="K120" s="5">
        <v>22</v>
      </c>
      <c r="L120" s="50">
        <f>'2) Enrollment Chart'!D107</f>
        <v>0</v>
      </c>
      <c r="M120" s="50">
        <f>'2) Enrollment Chart'!E107</f>
        <v>0</v>
      </c>
      <c r="N120" s="50">
        <f>'2) Enrollment Chart'!F107</f>
        <v>0</v>
      </c>
      <c r="O120" s="50">
        <f>'2) Enrollment Chart'!G107</f>
        <v>0</v>
      </c>
      <c r="P120" s="50">
        <f>'2) Enrollment Chart'!H107</f>
        <v>0</v>
      </c>
      <c r="Q120" s="50">
        <f t="shared" si="13"/>
        <v>0</v>
      </c>
      <c r="S120" s="4">
        <v>22</v>
      </c>
      <c r="T120" s="50">
        <f t="shared" si="6"/>
        <v>0</v>
      </c>
      <c r="U120" s="50">
        <f t="shared" si="7"/>
        <v>0</v>
      </c>
      <c r="V120" s="50">
        <f t="shared" si="8"/>
        <v>0</v>
      </c>
      <c r="W120" s="50">
        <f t="shared" si="9"/>
        <v>0</v>
      </c>
      <c r="X120" s="50">
        <f t="shared" si="10"/>
        <v>0</v>
      </c>
    </row>
    <row r="121" spans="1:24">
      <c r="A121" s="7">
        <v>23</v>
      </c>
      <c r="B121" s="4" t="str">
        <f>'2) Enrollment Chart'!C108</f>
        <v>Select from drop-down list →</v>
      </c>
      <c r="C121" s="366">
        <f>IFERROR(INDEX('Funding by District'!$F$6:$F$684,MATCH($B121,'Funding by District'!$D$6:$D$684,0),0),0)</f>
        <v>0</v>
      </c>
      <c r="D121" s="4">
        <v>23</v>
      </c>
      <c r="E121" s="50">
        <f t="shared" si="11"/>
        <v>0</v>
      </c>
      <c r="F121" s="50">
        <f t="shared" ref="F121:I121" si="34">E121*(1+F$97)</f>
        <v>0</v>
      </c>
      <c r="G121" s="50">
        <f t="shared" si="34"/>
        <v>0</v>
      </c>
      <c r="H121" s="50">
        <f t="shared" si="34"/>
        <v>0</v>
      </c>
      <c r="I121" s="50">
        <f t="shared" si="34"/>
        <v>0</v>
      </c>
      <c r="K121" s="5">
        <v>23</v>
      </c>
      <c r="L121" s="50">
        <f>'2) Enrollment Chart'!D108</f>
        <v>0</v>
      </c>
      <c r="M121" s="50">
        <f>'2) Enrollment Chart'!E108</f>
        <v>0</v>
      </c>
      <c r="N121" s="50">
        <f>'2) Enrollment Chart'!F108</f>
        <v>0</v>
      </c>
      <c r="O121" s="50">
        <f>'2) Enrollment Chart'!G108</f>
        <v>0</v>
      </c>
      <c r="P121" s="50">
        <f>'2) Enrollment Chart'!H108</f>
        <v>0</v>
      </c>
      <c r="Q121" s="50">
        <f t="shared" si="13"/>
        <v>0</v>
      </c>
      <c r="S121" s="4">
        <v>23</v>
      </c>
      <c r="T121" s="50">
        <f t="shared" si="6"/>
        <v>0</v>
      </c>
      <c r="U121" s="50">
        <f t="shared" si="7"/>
        <v>0</v>
      </c>
      <c r="V121" s="50">
        <f t="shared" si="8"/>
        <v>0</v>
      </c>
      <c r="W121" s="50">
        <f t="shared" si="9"/>
        <v>0</v>
      </c>
      <c r="X121" s="50">
        <f t="shared" si="10"/>
        <v>0</v>
      </c>
    </row>
    <row r="122" spans="1:24">
      <c r="A122" s="7">
        <v>24</v>
      </c>
      <c r="B122" s="4" t="str">
        <f>'2) Enrollment Chart'!C109</f>
        <v>Select from drop-down list →</v>
      </c>
      <c r="C122" s="366">
        <f>IFERROR(INDEX('Funding by District'!$F$6:$F$684,MATCH($B122,'Funding by District'!$D$6:$D$684,0),0),0)</f>
        <v>0</v>
      </c>
      <c r="D122" s="4">
        <v>24</v>
      </c>
      <c r="E122" s="50">
        <f t="shared" si="11"/>
        <v>0</v>
      </c>
      <c r="F122" s="50">
        <f t="shared" ref="F122:I122" si="35">E122*(1+F$97)</f>
        <v>0</v>
      </c>
      <c r="G122" s="50">
        <f t="shared" si="35"/>
        <v>0</v>
      </c>
      <c r="H122" s="50">
        <f t="shared" si="35"/>
        <v>0</v>
      </c>
      <c r="I122" s="50">
        <f t="shared" si="35"/>
        <v>0</v>
      </c>
      <c r="K122" s="5">
        <v>24</v>
      </c>
      <c r="L122" s="50">
        <f>'2) Enrollment Chart'!D109</f>
        <v>0</v>
      </c>
      <c r="M122" s="50">
        <f>'2) Enrollment Chart'!E109</f>
        <v>0</v>
      </c>
      <c r="N122" s="50">
        <f>'2) Enrollment Chart'!F109</f>
        <v>0</v>
      </c>
      <c r="O122" s="50">
        <f>'2) Enrollment Chart'!G109</f>
        <v>0</v>
      </c>
      <c r="P122" s="50">
        <f>'2) Enrollment Chart'!H109</f>
        <v>0</v>
      </c>
      <c r="Q122" s="50">
        <f t="shared" si="13"/>
        <v>0</v>
      </c>
      <c r="S122" s="4">
        <v>24</v>
      </c>
      <c r="T122" s="50">
        <f t="shared" si="6"/>
        <v>0</v>
      </c>
      <c r="U122" s="50">
        <f t="shared" si="7"/>
        <v>0</v>
      </c>
      <c r="V122" s="50">
        <f t="shared" si="8"/>
        <v>0</v>
      </c>
      <c r="W122" s="50">
        <f t="shared" si="9"/>
        <v>0</v>
      </c>
      <c r="X122" s="50">
        <f t="shared" si="10"/>
        <v>0</v>
      </c>
    </row>
    <row r="123" spans="1:24">
      <c r="A123" s="7">
        <v>25</v>
      </c>
      <c r="B123" s="4" t="str">
        <f>'2) Enrollment Chart'!C110</f>
        <v>Select from drop-down list →</v>
      </c>
      <c r="C123" s="366">
        <f>IFERROR(INDEX('Funding by District'!$F$6:$F$684,MATCH($B123,'Funding by District'!$D$6:$D$684,0),0),0)</f>
        <v>0</v>
      </c>
      <c r="D123" s="4">
        <v>25</v>
      </c>
      <c r="E123" s="50">
        <f t="shared" si="11"/>
        <v>0</v>
      </c>
      <c r="F123" s="50">
        <f t="shared" ref="F123:I123" si="36">E123*(1+F$97)</f>
        <v>0</v>
      </c>
      <c r="G123" s="50">
        <f t="shared" si="36"/>
        <v>0</v>
      </c>
      <c r="H123" s="50">
        <f t="shared" si="36"/>
        <v>0</v>
      </c>
      <c r="I123" s="50">
        <f t="shared" si="36"/>
        <v>0</v>
      </c>
      <c r="K123" s="5">
        <v>25</v>
      </c>
      <c r="L123" s="50">
        <f>'2) Enrollment Chart'!D110</f>
        <v>0</v>
      </c>
      <c r="M123" s="50">
        <f>'2) Enrollment Chart'!E110</f>
        <v>0</v>
      </c>
      <c r="N123" s="50">
        <f>'2) Enrollment Chart'!F110</f>
        <v>0</v>
      </c>
      <c r="O123" s="50">
        <f>'2) Enrollment Chart'!G110</f>
        <v>0</v>
      </c>
      <c r="P123" s="50">
        <f>'2) Enrollment Chart'!H110</f>
        <v>0</v>
      </c>
      <c r="Q123" s="50">
        <f t="shared" si="13"/>
        <v>0</v>
      </c>
      <c r="S123" s="4">
        <v>25</v>
      </c>
      <c r="T123" s="50">
        <f t="shared" si="6"/>
        <v>0</v>
      </c>
      <c r="U123" s="50">
        <f t="shared" si="7"/>
        <v>0</v>
      </c>
      <c r="V123" s="50">
        <f t="shared" si="8"/>
        <v>0</v>
      </c>
      <c r="W123" s="50">
        <f t="shared" si="9"/>
        <v>0</v>
      </c>
      <c r="X123" s="50">
        <f t="shared" si="10"/>
        <v>0</v>
      </c>
    </row>
    <row r="124" spans="1:24">
      <c r="A124" s="7">
        <v>26</v>
      </c>
      <c r="B124" s="4" t="str">
        <f>'2) Enrollment Chart'!C111</f>
        <v>Select from drop-down list →</v>
      </c>
      <c r="C124" s="366">
        <f>IFERROR(INDEX('Funding by District'!$F$6:$F$684,MATCH($B124,'Funding by District'!$D$6:$D$684,0),0),0)</f>
        <v>0</v>
      </c>
      <c r="D124" s="4">
        <v>26</v>
      </c>
      <c r="E124" s="50">
        <f t="shared" si="11"/>
        <v>0</v>
      </c>
      <c r="F124" s="50">
        <f t="shared" ref="F124:I124" si="37">E124*(1+F$97)</f>
        <v>0</v>
      </c>
      <c r="G124" s="50">
        <f t="shared" si="37"/>
        <v>0</v>
      </c>
      <c r="H124" s="50">
        <f t="shared" si="37"/>
        <v>0</v>
      </c>
      <c r="I124" s="50">
        <f t="shared" si="37"/>
        <v>0</v>
      </c>
      <c r="K124" s="5">
        <v>26</v>
      </c>
      <c r="L124" s="50">
        <f>'2) Enrollment Chart'!D111</f>
        <v>0</v>
      </c>
      <c r="M124" s="50">
        <f>'2) Enrollment Chart'!E111</f>
        <v>0</v>
      </c>
      <c r="N124" s="50">
        <f>'2) Enrollment Chart'!F111</f>
        <v>0</v>
      </c>
      <c r="O124" s="50">
        <f>'2) Enrollment Chart'!G111</f>
        <v>0</v>
      </c>
      <c r="P124" s="50">
        <f>'2) Enrollment Chart'!H111</f>
        <v>0</v>
      </c>
      <c r="Q124" s="50">
        <f t="shared" si="13"/>
        <v>0</v>
      </c>
      <c r="S124" s="4">
        <v>26</v>
      </c>
      <c r="T124" s="50">
        <f t="shared" si="6"/>
        <v>0</v>
      </c>
      <c r="U124" s="50">
        <f t="shared" si="7"/>
        <v>0</v>
      </c>
      <c r="V124" s="50">
        <f t="shared" si="8"/>
        <v>0</v>
      </c>
      <c r="W124" s="50">
        <f t="shared" si="9"/>
        <v>0</v>
      </c>
      <c r="X124" s="50">
        <f t="shared" si="10"/>
        <v>0</v>
      </c>
    </row>
    <row r="125" spans="1:24">
      <c r="A125" s="7">
        <v>27</v>
      </c>
      <c r="B125" s="4" t="str">
        <f>'2) Enrollment Chart'!C112</f>
        <v>Select from drop-down list →</v>
      </c>
      <c r="C125" s="366">
        <f>IFERROR(INDEX('Funding by District'!$F$6:$F$684,MATCH($B125,'Funding by District'!$D$6:$D$684,0),0),0)</f>
        <v>0</v>
      </c>
      <c r="D125" s="4">
        <v>27</v>
      </c>
      <c r="E125" s="50">
        <f t="shared" si="11"/>
        <v>0</v>
      </c>
      <c r="F125" s="50">
        <f t="shared" ref="F125:I125" si="38">E125*(1+F$97)</f>
        <v>0</v>
      </c>
      <c r="G125" s="50">
        <f t="shared" si="38"/>
        <v>0</v>
      </c>
      <c r="H125" s="50">
        <f t="shared" si="38"/>
        <v>0</v>
      </c>
      <c r="I125" s="50">
        <f t="shared" si="38"/>
        <v>0</v>
      </c>
      <c r="K125" s="5">
        <v>27</v>
      </c>
      <c r="L125" s="50">
        <f>'2) Enrollment Chart'!D112</f>
        <v>0</v>
      </c>
      <c r="M125" s="50">
        <f>'2) Enrollment Chart'!E112</f>
        <v>0</v>
      </c>
      <c r="N125" s="50">
        <f>'2) Enrollment Chart'!F112</f>
        <v>0</v>
      </c>
      <c r="O125" s="50">
        <f>'2) Enrollment Chart'!G112</f>
        <v>0</v>
      </c>
      <c r="P125" s="50">
        <f>'2) Enrollment Chart'!H112</f>
        <v>0</v>
      </c>
      <c r="Q125" s="50">
        <f t="shared" si="13"/>
        <v>0</v>
      </c>
      <c r="S125" s="4">
        <v>27</v>
      </c>
      <c r="T125" s="50">
        <f t="shared" si="6"/>
        <v>0</v>
      </c>
      <c r="U125" s="50">
        <f t="shared" si="7"/>
        <v>0</v>
      </c>
      <c r="V125" s="50">
        <f t="shared" si="8"/>
        <v>0</v>
      </c>
      <c r="W125" s="50">
        <f t="shared" si="9"/>
        <v>0</v>
      </c>
      <c r="X125" s="50">
        <f t="shared" si="10"/>
        <v>0</v>
      </c>
    </row>
    <row r="126" spans="1:24">
      <c r="A126" s="7">
        <v>28</v>
      </c>
      <c r="B126" s="4" t="str">
        <f>'2) Enrollment Chart'!C113</f>
        <v>Select from drop-down list →</v>
      </c>
      <c r="C126" s="366">
        <f>IFERROR(INDEX('Funding by District'!$F$6:$F$684,MATCH($B126,'Funding by District'!$D$6:$D$684,0),0),0)</f>
        <v>0</v>
      </c>
      <c r="D126" s="4">
        <v>28</v>
      </c>
      <c r="E126" s="50">
        <f t="shared" si="11"/>
        <v>0</v>
      </c>
      <c r="F126" s="50">
        <f t="shared" ref="F126:I126" si="39">E126*(1+F$97)</f>
        <v>0</v>
      </c>
      <c r="G126" s="50">
        <f t="shared" si="39"/>
        <v>0</v>
      </c>
      <c r="H126" s="50">
        <f t="shared" si="39"/>
        <v>0</v>
      </c>
      <c r="I126" s="50">
        <f t="shared" si="39"/>
        <v>0</v>
      </c>
      <c r="K126" s="5">
        <v>28</v>
      </c>
      <c r="L126" s="50">
        <f>'2) Enrollment Chart'!D113</f>
        <v>0</v>
      </c>
      <c r="M126" s="50">
        <f>'2) Enrollment Chart'!E113</f>
        <v>0</v>
      </c>
      <c r="N126" s="50">
        <f>'2) Enrollment Chart'!F113</f>
        <v>0</v>
      </c>
      <c r="O126" s="50">
        <f>'2) Enrollment Chart'!G113</f>
        <v>0</v>
      </c>
      <c r="P126" s="50">
        <f>'2) Enrollment Chart'!H113</f>
        <v>0</v>
      </c>
      <c r="Q126" s="50">
        <f t="shared" si="13"/>
        <v>0</v>
      </c>
      <c r="S126" s="4">
        <v>28</v>
      </c>
      <c r="T126" s="50">
        <f t="shared" si="6"/>
        <v>0</v>
      </c>
      <c r="U126" s="50">
        <f t="shared" si="7"/>
        <v>0</v>
      </c>
      <c r="V126" s="50">
        <f t="shared" si="8"/>
        <v>0</v>
      </c>
      <c r="W126" s="50">
        <f t="shared" si="9"/>
        <v>0</v>
      </c>
      <c r="X126" s="50">
        <f t="shared" si="10"/>
        <v>0</v>
      </c>
    </row>
    <row r="127" spans="1:24">
      <c r="A127" s="7">
        <v>29</v>
      </c>
      <c r="B127" s="4" t="str">
        <f>'2) Enrollment Chart'!C114</f>
        <v>Select from drop-down list →</v>
      </c>
      <c r="C127" s="366">
        <f>IFERROR(INDEX('Funding by District'!$F$6:$F$684,MATCH($B127,'Funding by District'!$D$6:$D$684,0),0),0)</f>
        <v>0</v>
      </c>
      <c r="D127" s="4">
        <v>29</v>
      </c>
      <c r="E127" s="50">
        <f t="shared" si="11"/>
        <v>0</v>
      </c>
      <c r="F127" s="50">
        <f t="shared" ref="F127:I127" si="40">E127*(1+F$97)</f>
        <v>0</v>
      </c>
      <c r="G127" s="50">
        <f t="shared" si="40"/>
        <v>0</v>
      </c>
      <c r="H127" s="50">
        <f t="shared" si="40"/>
        <v>0</v>
      </c>
      <c r="I127" s="50">
        <f t="shared" si="40"/>
        <v>0</v>
      </c>
      <c r="K127" s="5">
        <v>29</v>
      </c>
      <c r="L127" s="50">
        <f>'2) Enrollment Chart'!D114</f>
        <v>0</v>
      </c>
      <c r="M127" s="50">
        <f>'2) Enrollment Chart'!E114</f>
        <v>0</v>
      </c>
      <c r="N127" s="50">
        <f>'2) Enrollment Chart'!F114</f>
        <v>0</v>
      </c>
      <c r="O127" s="50">
        <f>'2) Enrollment Chart'!G114</f>
        <v>0</v>
      </c>
      <c r="P127" s="50">
        <f>'2) Enrollment Chart'!H114</f>
        <v>0</v>
      </c>
      <c r="Q127" s="50">
        <f t="shared" si="13"/>
        <v>0</v>
      </c>
      <c r="S127" s="4">
        <v>29</v>
      </c>
      <c r="T127" s="50">
        <f t="shared" si="6"/>
        <v>0</v>
      </c>
      <c r="U127" s="50">
        <f t="shared" si="7"/>
        <v>0</v>
      </c>
      <c r="V127" s="50">
        <f t="shared" si="8"/>
        <v>0</v>
      </c>
      <c r="W127" s="50">
        <f t="shared" si="9"/>
        <v>0</v>
      </c>
      <c r="X127" s="50">
        <f t="shared" si="10"/>
        <v>0</v>
      </c>
    </row>
    <row r="128" spans="1:24">
      <c r="A128" s="7">
        <v>30</v>
      </c>
      <c r="B128" s="4" t="str">
        <f>'2) Enrollment Chart'!C115</f>
        <v>Select from drop-down list →</v>
      </c>
      <c r="C128" s="366">
        <f>IFERROR(INDEX('Funding by District'!$F$6:$F$684,MATCH($B128,'Funding by District'!$D$6:$D$684,0),0),0)</f>
        <v>0</v>
      </c>
      <c r="D128" s="4">
        <v>30</v>
      </c>
      <c r="E128" s="50">
        <f t="shared" si="11"/>
        <v>0</v>
      </c>
      <c r="F128" s="50">
        <f t="shared" ref="F128:I128" si="41">E128*(1+F$97)</f>
        <v>0</v>
      </c>
      <c r="G128" s="50">
        <f t="shared" si="41"/>
        <v>0</v>
      </c>
      <c r="H128" s="50">
        <f t="shared" si="41"/>
        <v>0</v>
      </c>
      <c r="I128" s="50">
        <f t="shared" si="41"/>
        <v>0</v>
      </c>
      <c r="K128" s="5">
        <v>30</v>
      </c>
      <c r="L128" s="50">
        <f>'2) Enrollment Chart'!D115</f>
        <v>0</v>
      </c>
      <c r="M128" s="50">
        <f>'2) Enrollment Chart'!E115</f>
        <v>0</v>
      </c>
      <c r="N128" s="50">
        <f>'2) Enrollment Chart'!F115</f>
        <v>0</v>
      </c>
      <c r="O128" s="50">
        <f>'2) Enrollment Chart'!G115</f>
        <v>0</v>
      </c>
      <c r="P128" s="50">
        <f>'2) Enrollment Chart'!H115</f>
        <v>0</v>
      </c>
      <c r="Q128" s="50">
        <f t="shared" si="13"/>
        <v>0</v>
      </c>
      <c r="S128" s="4">
        <v>30</v>
      </c>
      <c r="T128" s="50">
        <f t="shared" si="6"/>
        <v>0</v>
      </c>
      <c r="U128" s="50">
        <f t="shared" si="7"/>
        <v>0</v>
      </c>
      <c r="V128" s="50">
        <f t="shared" si="8"/>
        <v>0</v>
      </c>
      <c r="W128" s="50">
        <f t="shared" si="9"/>
        <v>0</v>
      </c>
      <c r="X128" s="50">
        <f t="shared" si="10"/>
        <v>0</v>
      </c>
    </row>
    <row r="129" spans="1:24">
      <c r="A129" s="7">
        <v>31</v>
      </c>
      <c r="B129" s="4" t="str">
        <f>'2) Enrollment Chart'!C116</f>
        <v>Select from drop-down list →</v>
      </c>
      <c r="C129" s="366">
        <f>IFERROR(INDEX('Funding by District'!$F$6:$F$684,MATCH($B129,'Funding by District'!$D$6:$D$684,0),0),0)</f>
        <v>0</v>
      </c>
      <c r="D129" s="4">
        <v>31</v>
      </c>
      <c r="E129" s="50">
        <f t="shared" si="11"/>
        <v>0</v>
      </c>
      <c r="F129" s="50">
        <f t="shared" ref="F129:I129" si="42">E129*(1+F$97)</f>
        <v>0</v>
      </c>
      <c r="G129" s="50">
        <f t="shared" si="42"/>
        <v>0</v>
      </c>
      <c r="H129" s="50">
        <f t="shared" si="42"/>
        <v>0</v>
      </c>
      <c r="I129" s="50">
        <f t="shared" si="42"/>
        <v>0</v>
      </c>
      <c r="K129" s="5">
        <v>31</v>
      </c>
      <c r="L129" s="50">
        <f>'2) Enrollment Chart'!D116</f>
        <v>0</v>
      </c>
      <c r="M129" s="50">
        <f>'2) Enrollment Chart'!E116</f>
        <v>0</v>
      </c>
      <c r="N129" s="50">
        <f>'2) Enrollment Chart'!F116</f>
        <v>0</v>
      </c>
      <c r="O129" s="50">
        <f>'2) Enrollment Chart'!G116</f>
        <v>0</v>
      </c>
      <c r="P129" s="50">
        <f>'2) Enrollment Chart'!H116</f>
        <v>0</v>
      </c>
      <c r="Q129" s="50">
        <f t="shared" si="13"/>
        <v>0</v>
      </c>
      <c r="S129" s="4">
        <v>31</v>
      </c>
      <c r="T129" s="50">
        <f t="shared" si="6"/>
        <v>0</v>
      </c>
      <c r="U129" s="50">
        <f t="shared" si="7"/>
        <v>0</v>
      </c>
      <c r="V129" s="50">
        <f t="shared" si="8"/>
        <v>0</v>
      </c>
      <c r="W129" s="50">
        <f t="shared" si="9"/>
        <v>0</v>
      </c>
      <c r="X129" s="50">
        <f t="shared" si="10"/>
        <v>0</v>
      </c>
    </row>
    <row r="130" spans="1:24">
      <c r="A130" s="7">
        <v>32</v>
      </c>
      <c r="B130" s="4" t="str">
        <f>'2) Enrollment Chart'!C117</f>
        <v>Select from drop-down list →</v>
      </c>
      <c r="C130" s="366">
        <f>IFERROR(INDEX('Funding by District'!$F$6:$F$684,MATCH($B130,'Funding by District'!$D$6:$D$684,0),0),0)</f>
        <v>0</v>
      </c>
      <c r="D130" s="4">
        <v>32</v>
      </c>
      <c r="E130" s="50">
        <f t="shared" si="11"/>
        <v>0</v>
      </c>
      <c r="F130" s="50">
        <f t="shared" ref="F130:I130" si="43">E130*(1+F$97)</f>
        <v>0</v>
      </c>
      <c r="G130" s="50">
        <f t="shared" si="43"/>
        <v>0</v>
      </c>
      <c r="H130" s="50">
        <f t="shared" si="43"/>
        <v>0</v>
      </c>
      <c r="I130" s="50">
        <f t="shared" si="43"/>
        <v>0</v>
      </c>
      <c r="K130" s="5">
        <v>32</v>
      </c>
      <c r="L130" s="50">
        <f>'2) Enrollment Chart'!D117</f>
        <v>0</v>
      </c>
      <c r="M130" s="50">
        <f>'2) Enrollment Chart'!E117</f>
        <v>0</v>
      </c>
      <c r="N130" s="50">
        <f>'2) Enrollment Chart'!F117</f>
        <v>0</v>
      </c>
      <c r="O130" s="50">
        <f>'2) Enrollment Chart'!G117</f>
        <v>0</v>
      </c>
      <c r="P130" s="50">
        <f>'2) Enrollment Chart'!H117</f>
        <v>0</v>
      </c>
      <c r="Q130" s="50">
        <f t="shared" si="13"/>
        <v>0</v>
      </c>
      <c r="S130" s="4">
        <v>32</v>
      </c>
      <c r="T130" s="50">
        <f t="shared" si="6"/>
        <v>0</v>
      </c>
      <c r="U130" s="50">
        <f t="shared" si="7"/>
        <v>0</v>
      </c>
      <c r="V130" s="50">
        <f t="shared" si="8"/>
        <v>0</v>
      </c>
      <c r="W130" s="50">
        <f t="shared" si="9"/>
        <v>0</v>
      </c>
      <c r="X130" s="50">
        <f t="shared" si="10"/>
        <v>0</v>
      </c>
    </row>
    <row r="131" spans="1:24">
      <c r="A131" s="7">
        <v>33</v>
      </c>
      <c r="B131" s="4" t="str">
        <f>'2) Enrollment Chart'!C118</f>
        <v>Select from drop-down list →</v>
      </c>
      <c r="C131" s="366">
        <f>IFERROR(INDEX('Funding by District'!$F$6:$F$684,MATCH($B131,'Funding by District'!$D$6:$D$684,0),0),0)</f>
        <v>0</v>
      </c>
      <c r="D131" s="4">
        <v>33</v>
      </c>
      <c r="E131" s="50">
        <f t="shared" si="11"/>
        <v>0</v>
      </c>
      <c r="F131" s="50">
        <f t="shared" ref="F131:I131" si="44">E131*(1+F$97)</f>
        <v>0</v>
      </c>
      <c r="G131" s="50">
        <f t="shared" si="44"/>
        <v>0</v>
      </c>
      <c r="H131" s="50">
        <f t="shared" si="44"/>
        <v>0</v>
      </c>
      <c r="I131" s="50">
        <f t="shared" si="44"/>
        <v>0</v>
      </c>
      <c r="K131" s="5">
        <v>33</v>
      </c>
      <c r="L131" s="50">
        <f>'2) Enrollment Chart'!D118</f>
        <v>0</v>
      </c>
      <c r="M131" s="50">
        <f>'2) Enrollment Chart'!E118</f>
        <v>0</v>
      </c>
      <c r="N131" s="50">
        <f>'2) Enrollment Chart'!F118</f>
        <v>0</v>
      </c>
      <c r="O131" s="50">
        <f>'2) Enrollment Chart'!G118</f>
        <v>0</v>
      </c>
      <c r="P131" s="50">
        <f>'2) Enrollment Chart'!H118</f>
        <v>0</v>
      </c>
      <c r="Q131" s="50">
        <f t="shared" si="13"/>
        <v>0</v>
      </c>
      <c r="S131" s="4">
        <v>33</v>
      </c>
      <c r="T131" s="50">
        <f t="shared" ref="T131:T148" si="45">E131*L131</f>
        <v>0</v>
      </c>
      <c r="U131" s="50">
        <f t="shared" ref="U131:U148" si="46">F131*M131</f>
        <v>0</v>
      </c>
      <c r="V131" s="50">
        <f t="shared" ref="V131:V148" si="47">G131*N131</f>
        <v>0</v>
      </c>
      <c r="W131" s="50">
        <f t="shared" ref="W131:W148" si="48">H131*O131</f>
        <v>0</v>
      </c>
      <c r="X131" s="50">
        <f t="shared" ref="X131:X148" si="49">I131*P131</f>
        <v>0</v>
      </c>
    </row>
    <row r="132" spans="1:24">
      <c r="A132" s="7">
        <v>34</v>
      </c>
      <c r="B132" s="4" t="str">
        <f>'2) Enrollment Chart'!C119</f>
        <v>Select from drop-down list →</v>
      </c>
      <c r="C132" s="366">
        <f>IFERROR(INDEX('Funding by District'!$F$6:$F$684,MATCH($B132,'Funding by District'!$D$6:$D$684,0),0),0)</f>
        <v>0</v>
      </c>
      <c r="D132" s="4">
        <v>34</v>
      </c>
      <c r="E132" s="50">
        <f t="shared" si="11"/>
        <v>0</v>
      </c>
      <c r="F132" s="50">
        <f t="shared" ref="F132:I132" si="50">E132*(1+F$97)</f>
        <v>0</v>
      </c>
      <c r="G132" s="50">
        <f t="shared" si="50"/>
        <v>0</v>
      </c>
      <c r="H132" s="50">
        <f t="shared" si="50"/>
        <v>0</v>
      </c>
      <c r="I132" s="50">
        <f t="shared" si="50"/>
        <v>0</v>
      </c>
      <c r="K132" s="5">
        <v>34</v>
      </c>
      <c r="L132" s="50">
        <f>'2) Enrollment Chart'!D119</f>
        <v>0</v>
      </c>
      <c r="M132" s="50">
        <f>'2) Enrollment Chart'!E119</f>
        <v>0</v>
      </c>
      <c r="N132" s="50">
        <f>'2) Enrollment Chart'!F119</f>
        <v>0</v>
      </c>
      <c r="O132" s="50">
        <f>'2) Enrollment Chart'!G119</f>
        <v>0</v>
      </c>
      <c r="P132" s="50">
        <f>'2) Enrollment Chart'!H119</f>
        <v>0</v>
      </c>
      <c r="Q132" s="50">
        <f t="shared" si="13"/>
        <v>0</v>
      </c>
      <c r="S132" s="4">
        <v>34</v>
      </c>
      <c r="T132" s="50">
        <f t="shared" si="45"/>
        <v>0</v>
      </c>
      <c r="U132" s="50">
        <f t="shared" si="46"/>
        <v>0</v>
      </c>
      <c r="V132" s="50">
        <f t="shared" si="47"/>
        <v>0</v>
      </c>
      <c r="W132" s="50">
        <f t="shared" si="48"/>
        <v>0</v>
      </c>
      <c r="X132" s="50">
        <f t="shared" si="49"/>
        <v>0</v>
      </c>
    </row>
    <row r="133" spans="1:24">
      <c r="A133" s="7">
        <v>35</v>
      </c>
      <c r="B133" s="4" t="str">
        <f>'2) Enrollment Chart'!C120</f>
        <v>Select from drop-down list →</v>
      </c>
      <c r="C133" s="366">
        <f>IFERROR(INDEX('Funding by District'!$F$6:$F$684,MATCH($B133,'Funding by District'!$D$6:$D$684,0),0),0)</f>
        <v>0</v>
      </c>
      <c r="D133" s="4">
        <v>35</v>
      </c>
      <c r="E133" s="50">
        <f t="shared" si="11"/>
        <v>0</v>
      </c>
      <c r="F133" s="50">
        <f t="shared" ref="F133:I133" si="51">E133*(1+F$97)</f>
        <v>0</v>
      </c>
      <c r="G133" s="50">
        <f t="shared" si="51"/>
        <v>0</v>
      </c>
      <c r="H133" s="50">
        <f t="shared" si="51"/>
        <v>0</v>
      </c>
      <c r="I133" s="50">
        <f t="shared" si="51"/>
        <v>0</v>
      </c>
      <c r="K133" s="5">
        <v>35</v>
      </c>
      <c r="L133" s="50">
        <f>'2) Enrollment Chart'!D120</f>
        <v>0</v>
      </c>
      <c r="M133" s="50">
        <f>'2) Enrollment Chart'!E120</f>
        <v>0</v>
      </c>
      <c r="N133" s="50">
        <f>'2) Enrollment Chart'!F120</f>
        <v>0</v>
      </c>
      <c r="O133" s="50">
        <f>'2) Enrollment Chart'!G120</f>
        <v>0</v>
      </c>
      <c r="P133" s="50">
        <f>'2) Enrollment Chart'!H120</f>
        <v>0</v>
      </c>
      <c r="Q133" s="50">
        <f t="shared" si="13"/>
        <v>0</v>
      </c>
      <c r="S133" s="4">
        <v>35</v>
      </c>
      <c r="T133" s="50">
        <f t="shared" si="45"/>
        <v>0</v>
      </c>
      <c r="U133" s="50">
        <f t="shared" si="46"/>
        <v>0</v>
      </c>
      <c r="V133" s="50">
        <f t="shared" si="47"/>
        <v>0</v>
      </c>
      <c r="W133" s="50">
        <f t="shared" si="48"/>
        <v>0</v>
      </c>
      <c r="X133" s="50">
        <f t="shared" si="49"/>
        <v>0</v>
      </c>
    </row>
    <row r="134" spans="1:24">
      <c r="A134" s="7">
        <v>36</v>
      </c>
      <c r="B134" s="4" t="str">
        <f>'2) Enrollment Chart'!C121</f>
        <v>Select from drop-down list →</v>
      </c>
      <c r="C134" s="366">
        <f>IFERROR(INDEX('Funding by District'!$F$6:$F$684,MATCH($B134,'Funding by District'!$D$6:$D$684,0),0),0)</f>
        <v>0</v>
      </c>
      <c r="D134" s="4">
        <v>36</v>
      </c>
      <c r="E134" s="50">
        <f t="shared" si="11"/>
        <v>0</v>
      </c>
      <c r="F134" s="50">
        <f t="shared" ref="F134:I134" si="52">E134*(1+F$97)</f>
        <v>0</v>
      </c>
      <c r="G134" s="50">
        <f t="shared" si="52"/>
        <v>0</v>
      </c>
      <c r="H134" s="50">
        <f t="shared" si="52"/>
        <v>0</v>
      </c>
      <c r="I134" s="50">
        <f t="shared" si="52"/>
        <v>0</v>
      </c>
      <c r="K134" s="5">
        <v>36</v>
      </c>
      <c r="L134" s="50">
        <f>'2) Enrollment Chart'!D121</f>
        <v>0</v>
      </c>
      <c r="M134" s="50">
        <f>'2) Enrollment Chart'!E121</f>
        <v>0</v>
      </c>
      <c r="N134" s="50">
        <f>'2) Enrollment Chart'!F121</f>
        <v>0</v>
      </c>
      <c r="O134" s="50">
        <f>'2) Enrollment Chart'!G121</f>
        <v>0</v>
      </c>
      <c r="P134" s="50">
        <f>'2) Enrollment Chart'!H121</f>
        <v>0</v>
      </c>
      <c r="Q134" s="50">
        <f t="shared" si="13"/>
        <v>0</v>
      </c>
      <c r="S134" s="4">
        <v>36</v>
      </c>
      <c r="T134" s="50">
        <f t="shared" si="45"/>
        <v>0</v>
      </c>
      <c r="U134" s="50">
        <f t="shared" si="46"/>
        <v>0</v>
      </c>
      <c r="V134" s="50">
        <f t="shared" si="47"/>
        <v>0</v>
      </c>
      <c r="W134" s="50">
        <f t="shared" si="48"/>
        <v>0</v>
      </c>
      <c r="X134" s="50">
        <f t="shared" si="49"/>
        <v>0</v>
      </c>
    </row>
    <row r="135" spans="1:24">
      <c r="A135" s="7">
        <v>37</v>
      </c>
      <c r="B135" s="4" t="str">
        <f>'2) Enrollment Chart'!C122</f>
        <v>Select from drop-down list →</v>
      </c>
      <c r="C135" s="366">
        <f>IFERROR(INDEX('Funding by District'!$F$6:$F$684,MATCH($B135,'Funding by District'!$D$6:$D$684,0),0),0)</f>
        <v>0</v>
      </c>
      <c r="D135" s="4">
        <v>37</v>
      </c>
      <c r="E135" s="50">
        <f t="shared" si="11"/>
        <v>0</v>
      </c>
      <c r="F135" s="50">
        <f t="shared" ref="F135:I135" si="53">E135*(1+F$97)</f>
        <v>0</v>
      </c>
      <c r="G135" s="50">
        <f t="shared" si="53"/>
        <v>0</v>
      </c>
      <c r="H135" s="50">
        <f t="shared" si="53"/>
        <v>0</v>
      </c>
      <c r="I135" s="50">
        <f t="shared" si="53"/>
        <v>0</v>
      </c>
      <c r="K135" s="5">
        <v>37</v>
      </c>
      <c r="L135" s="50">
        <f>'2) Enrollment Chart'!D122</f>
        <v>0</v>
      </c>
      <c r="M135" s="50">
        <f>'2) Enrollment Chart'!E122</f>
        <v>0</v>
      </c>
      <c r="N135" s="50">
        <f>'2) Enrollment Chart'!F122</f>
        <v>0</v>
      </c>
      <c r="O135" s="50">
        <f>'2) Enrollment Chart'!G122</f>
        <v>0</v>
      </c>
      <c r="P135" s="50">
        <f>'2) Enrollment Chart'!H122</f>
        <v>0</v>
      </c>
      <c r="Q135" s="50">
        <f t="shared" si="13"/>
        <v>0</v>
      </c>
      <c r="S135" s="4">
        <v>37</v>
      </c>
      <c r="T135" s="50">
        <f t="shared" si="45"/>
        <v>0</v>
      </c>
      <c r="U135" s="50">
        <f t="shared" si="46"/>
        <v>0</v>
      </c>
      <c r="V135" s="50">
        <f t="shared" si="47"/>
        <v>0</v>
      </c>
      <c r="W135" s="50">
        <f t="shared" si="48"/>
        <v>0</v>
      </c>
      <c r="X135" s="50">
        <f t="shared" si="49"/>
        <v>0</v>
      </c>
    </row>
    <row r="136" spans="1:24">
      <c r="A136" s="7">
        <v>38</v>
      </c>
      <c r="B136" s="4" t="str">
        <f>'2) Enrollment Chart'!C123</f>
        <v>Select from drop-down list →</v>
      </c>
      <c r="C136" s="366">
        <f>IFERROR(INDEX('Funding by District'!$F$6:$F$684,MATCH($B136,'Funding by District'!$D$6:$D$684,0),0),0)</f>
        <v>0</v>
      </c>
      <c r="D136" s="4">
        <v>38</v>
      </c>
      <c r="E136" s="50">
        <f t="shared" si="11"/>
        <v>0</v>
      </c>
      <c r="F136" s="50">
        <f t="shared" ref="F136:I136" si="54">E136*(1+F$97)</f>
        <v>0</v>
      </c>
      <c r="G136" s="50">
        <f t="shared" si="54"/>
        <v>0</v>
      </c>
      <c r="H136" s="50">
        <f t="shared" si="54"/>
        <v>0</v>
      </c>
      <c r="I136" s="50">
        <f t="shared" si="54"/>
        <v>0</v>
      </c>
      <c r="K136" s="5">
        <v>38</v>
      </c>
      <c r="L136" s="50">
        <f>'2) Enrollment Chart'!D123</f>
        <v>0</v>
      </c>
      <c r="M136" s="50">
        <f>'2) Enrollment Chart'!E123</f>
        <v>0</v>
      </c>
      <c r="N136" s="50">
        <f>'2) Enrollment Chart'!F123</f>
        <v>0</v>
      </c>
      <c r="O136" s="50">
        <f>'2) Enrollment Chart'!G123</f>
        <v>0</v>
      </c>
      <c r="P136" s="50">
        <f>'2) Enrollment Chart'!H123</f>
        <v>0</v>
      </c>
      <c r="Q136" s="50">
        <f t="shared" si="13"/>
        <v>0</v>
      </c>
      <c r="S136" s="4">
        <v>38</v>
      </c>
      <c r="T136" s="50">
        <f t="shared" si="45"/>
        <v>0</v>
      </c>
      <c r="U136" s="50">
        <f t="shared" si="46"/>
        <v>0</v>
      </c>
      <c r="V136" s="50">
        <f t="shared" si="47"/>
        <v>0</v>
      </c>
      <c r="W136" s="50">
        <f t="shared" si="48"/>
        <v>0</v>
      </c>
      <c r="X136" s="50">
        <f t="shared" si="49"/>
        <v>0</v>
      </c>
    </row>
    <row r="137" spans="1:24">
      <c r="A137" s="7">
        <v>39</v>
      </c>
      <c r="B137" s="4" t="str">
        <f>'2) Enrollment Chart'!C124</f>
        <v>Select from drop-down list →</v>
      </c>
      <c r="C137" s="366">
        <f>IFERROR(INDEX('Funding by District'!$F$6:$F$684,MATCH($B137,'Funding by District'!$D$6:$D$684,0),0),0)</f>
        <v>0</v>
      </c>
      <c r="D137" s="4">
        <v>39</v>
      </c>
      <c r="E137" s="50">
        <f t="shared" si="11"/>
        <v>0</v>
      </c>
      <c r="F137" s="50">
        <f t="shared" ref="F137:I137" si="55">E137*(1+F$97)</f>
        <v>0</v>
      </c>
      <c r="G137" s="50">
        <f t="shared" si="55"/>
        <v>0</v>
      </c>
      <c r="H137" s="50">
        <f t="shared" si="55"/>
        <v>0</v>
      </c>
      <c r="I137" s="50">
        <f t="shared" si="55"/>
        <v>0</v>
      </c>
      <c r="K137" s="5">
        <v>39</v>
      </c>
      <c r="L137" s="50">
        <f>'2) Enrollment Chart'!D124</f>
        <v>0</v>
      </c>
      <c r="M137" s="50">
        <f>'2) Enrollment Chart'!E124</f>
        <v>0</v>
      </c>
      <c r="N137" s="50">
        <f>'2) Enrollment Chart'!F124</f>
        <v>0</v>
      </c>
      <c r="O137" s="50">
        <f>'2) Enrollment Chart'!G124</f>
        <v>0</v>
      </c>
      <c r="P137" s="50">
        <f>'2) Enrollment Chart'!H124</f>
        <v>0</v>
      </c>
      <c r="Q137" s="50">
        <f t="shared" si="13"/>
        <v>0</v>
      </c>
      <c r="S137" s="4">
        <v>39</v>
      </c>
      <c r="T137" s="50">
        <f t="shared" si="45"/>
        <v>0</v>
      </c>
      <c r="U137" s="50">
        <f t="shared" si="46"/>
        <v>0</v>
      </c>
      <c r="V137" s="50">
        <f t="shared" si="47"/>
        <v>0</v>
      </c>
      <c r="W137" s="50">
        <f t="shared" si="48"/>
        <v>0</v>
      </c>
      <c r="X137" s="50">
        <f t="shared" si="49"/>
        <v>0</v>
      </c>
    </row>
    <row r="138" spans="1:24">
      <c r="A138" s="7">
        <v>40</v>
      </c>
      <c r="B138" s="4" t="str">
        <f>'2) Enrollment Chart'!C125</f>
        <v>Select from drop-down list →</v>
      </c>
      <c r="C138" s="366">
        <f>IFERROR(INDEX('Funding by District'!$F$6:$F$684,MATCH($B138,'Funding by District'!$D$6:$D$684,0),0),0)</f>
        <v>0</v>
      </c>
      <c r="D138" s="4">
        <v>40</v>
      </c>
      <c r="E138" s="50">
        <f t="shared" si="11"/>
        <v>0</v>
      </c>
      <c r="F138" s="50">
        <f t="shared" ref="F138:I138" si="56">E138*(1+F$97)</f>
        <v>0</v>
      </c>
      <c r="G138" s="50">
        <f t="shared" si="56"/>
        <v>0</v>
      </c>
      <c r="H138" s="50">
        <f t="shared" si="56"/>
        <v>0</v>
      </c>
      <c r="I138" s="50">
        <f t="shared" si="56"/>
        <v>0</v>
      </c>
      <c r="K138" s="5">
        <v>40</v>
      </c>
      <c r="L138" s="50">
        <f>'2) Enrollment Chart'!D125</f>
        <v>0</v>
      </c>
      <c r="M138" s="50">
        <f>'2) Enrollment Chart'!E125</f>
        <v>0</v>
      </c>
      <c r="N138" s="50">
        <f>'2) Enrollment Chart'!F125</f>
        <v>0</v>
      </c>
      <c r="O138" s="50">
        <f>'2) Enrollment Chart'!G125</f>
        <v>0</v>
      </c>
      <c r="P138" s="50">
        <f>'2) Enrollment Chart'!H125</f>
        <v>0</v>
      </c>
      <c r="Q138" s="50">
        <f t="shared" si="13"/>
        <v>0</v>
      </c>
      <c r="S138" s="4">
        <v>40</v>
      </c>
      <c r="T138" s="50">
        <f t="shared" si="45"/>
        <v>0</v>
      </c>
      <c r="U138" s="50">
        <f t="shared" si="46"/>
        <v>0</v>
      </c>
      <c r="V138" s="50">
        <f t="shared" si="47"/>
        <v>0</v>
      </c>
      <c r="W138" s="50">
        <f t="shared" si="48"/>
        <v>0</v>
      </c>
      <c r="X138" s="50">
        <f t="shared" si="49"/>
        <v>0</v>
      </c>
    </row>
    <row r="139" spans="1:24">
      <c r="A139" s="7">
        <v>41</v>
      </c>
      <c r="B139" s="4" t="str">
        <f>'2) Enrollment Chart'!C126</f>
        <v>Select from drop-down list →</v>
      </c>
      <c r="C139" s="366">
        <f>IFERROR(INDEX('Funding by District'!$F$6:$F$684,MATCH($B139,'Funding by District'!$D$6:$D$684,0),0),0)</f>
        <v>0</v>
      </c>
      <c r="D139" s="4">
        <v>41</v>
      </c>
      <c r="E139" s="50">
        <f t="shared" si="11"/>
        <v>0</v>
      </c>
      <c r="F139" s="50">
        <f t="shared" ref="F139:I139" si="57">E139*(1+F$97)</f>
        <v>0</v>
      </c>
      <c r="G139" s="50">
        <f t="shared" si="57"/>
        <v>0</v>
      </c>
      <c r="H139" s="50">
        <f t="shared" si="57"/>
        <v>0</v>
      </c>
      <c r="I139" s="50">
        <f t="shared" si="57"/>
        <v>0</v>
      </c>
      <c r="K139" s="5">
        <v>41</v>
      </c>
      <c r="L139" s="50">
        <f>'2) Enrollment Chart'!D126</f>
        <v>0</v>
      </c>
      <c r="M139" s="50">
        <f>'2) Enrollment Chart'!E126</f>
        <v>0</v>
      </c>
      <c r="N139" s="50">
        <f>'2) Enrollment Chart'!F126</f>
        <v>0</v>
      </c>
      <c r="O139" s="50">
        <f>'2) Enrollment Chart'!G126</f>
        <v>0</v>
      </c>
      <c r="P139" s="50">
        <f>'2) Enrollment Chart'!H126</f>
        <v>0</v>
      </c>
      <c r="Q139" s="50">
        <f t="shared" si="13"/>
        <v>0</v>
      </c>
      <c r="S139" s="4">
        <v>41</v>
      </c>
      <c r="T139" s="50">
        <f t="shared" si="45"/>
        <v>0</v>
      </c>
      <c r="U139" s="50">
        <f t="shared" si="46"/>
        <v>0</v>
      </c>
      <c r="V139" s="50">
        <f t="shared" si="47"/>
        <v>0</v>
      </c>
      <c r="W139" s="50">
        <f t="shared" si="48"/>
        <v>0</v>
      </c>
      <c r="X139" s="50">
        <f t="shared" si="49"/>
        <v>0</v>
      </c>
    </row>
    <row r="140" spans="1:24">
      <c r="A140" s="7">
        <v>42</v>
      </c>
      <c r="B140" s="4" t="str">
        <f>'2) Enrollment Chart'!C127</f>
        <v>Select from drop-down list →</v>
      </c>
      <c r="C140" s="366">
        <f>IFERROR(INDEX('Funding by District'!$F$6:$F$684,MATCH($B140,'Funding by District'!$D$6:$D$684,0),0),0)</f>
        <v>0</v>
      </c>
      <c r="D140" s="4">
        <v>42</v>
      </c>
      <c r="E140" s="50">
        <f t="shared" si="11"/>
        <v>0</v>
      </c>
      <c r="F140" s="50">
        <f t="shared" ref="F140:I140" si="58">E140*(1+F$97)</f>
        <v>0</v>
      </c>
      <c r="G140" s="50">
        <f t="shared" si="58"/>
        <v>0</v>
      </c>
      <c r="H140" s="50">
        <f t="shared" si="58"/>
        <v>0</v>
      </c>
      <c r="I140" s="50">
        <f t="shared" si="58"/>
        <v>0</v>
      </c>
      <c r="K140" s="5">
        <v>42</v>
      </c>
      <c r="L140" s="50">
        <f>'2) Enrollment Chart'!D127</f>
        <v>0</v>
      </c>
      <c r="M140" s="50">
        <f>'2) Enrollment Chart'!E127</f>
        <v>0</v>
      </c>
      <c r="N140" s="50">
        <f>'2) Enrollment Chart'!F127</f>
        <v>0</v>
      </c>
      <c r="O140" s="50">
        <f>'2) Enrollment Chart'!G127</f>
        <v>0</v>
      </c>
      <c r="P140" s="50">
        <f>'2) Enrollment Chart'!H127</f>
        <v>0</v>
      </c>
      <c r="Q140" s="50">
        <f t="shared" si="13"/>
        <v>0</v>
      </c>
      <c r="S140" s="4">
        <v>42</v>
      </c>
      <c r="T140" s="50">
        <f t="shared" si="45"/>
        <v>0</v>
      </c>
      <c r="U140" s="50">
        <f t="shared" si="46"/>
        <v>0</v>
      </c>
      <c r="V140" s="50">
        <f t="shared" si="47"/>
        <v>0</v>
      </c>
      <c r="W140" s="50">
        <f t="shared" si="48"/>
        <v>0</v>
      </c>
      <c r="X140" s="50">
        <f t="shared" si="49"/>
        <v>0</v>
      </c>
    </row>
    <row r="141" spans="1:24">
      <c r="A141" s="7">
        <v>43</v>
      </c>
      <c r="B141" s="4" t="str">
        <f>'2) Enrollment Chart'!C128</f>
        <v>Select from drop-down list →</v>
      </c>
      <c r="C141" s="366">
        <f>IFERROR(INDEX('Funding by District'!$F$6:$F$684,MATCH($B141,'Funding by District'!$D$6:$D$684,0),0),0)</f>
        <v>0</v>
      </c>
      <c r="D141" s="4">
        <v>43</v>
      </c>
      <c r="E141" s="50">
        <f t="shared" si="11"/>
        <v>0</v>
      </c>
      <c r="F141" s="50">
        <f t="shared" ref="F141:I141" si="59">E141*(1+F$97)</f>
        <v>0</v>
      </c>
      <c r="G141" s="50">
        <f t="shared" si="59"/>
        <v>0</v>
      </c>
      <c r="H141" s="50">
        <f t="shared" si="59"/>
        <v>0</v>
      </c>
      <c r="I141" s="50">
        <f t="shared" si="59"/>
        <v>0</v>
      </c>
      <c r="K141" s="5">
        <v>43</v>
      </c>
      <c r="L141" s="50">
        <f>'2) Enrollment Chart'!D128</f>
        <v>0</v>
      </c>
      <c r="M141" s="50">
        <f>'2) Enrollment Chart'!E128</f>
        <v>0</v>
      </c>
      <c r="N141" s="50">
        <f>'2) Enrollment Chart'!F128</f>
        <v>0</v>
      </c>
      <c r="O141" s="50">
        <f>'2) Enrollment Chart'!G128</f>
        <v>0</v>
      </c>
      <c r="P141" s="50">
        <f>'2) Enrollment Chart'!H128</f>
        <v>0</v>
      </c>
      <c r="Q141" s="50">
        <f t="shared" si="13"/>
        <v>0</v>
      </c>
      <c r="S141" s="4">
        <v>43</v>
      </c>
      <c r="T141" s="50">
        <f t="shared" si="45"/>
        <v>0</v>
      </c>
      <c r="U141" s="50">
        <f t="shared" si="46"/>
        <v>0</v>
      </c>
      <c r="V141" s="50">
        <f t="shared" si="47"/>
        <v>0</v>
      </c>
      <c r="W141" s="50">
        <f t="shared" si="48"/>
        <v>0</v>
      </c>
      <c r="X141" s="50">
        <f t="shared" si="49"/>
        <v>0</v>
      </c>
    </row>
    <row r="142" spans="1:24">
      <c r="A142" s="7">
        <v>44</v>
      </c>
      <c r="B142" s="4" t="str">
        <f>'2) Enrollment Chart'!C129</f>
        <v>Select from drop-down list →</v>
      </c>
      <c r="C142" s="366">
        <f>IFERROR(INDEX('Funding by District'!$F$6:$F$684,MATCH($B142,'Funding by District'!$D$6:$D$684,0),0),0)</f>
        <v>0</v>
      </c>
      <c r="D142" s="4">
        <v>44</v>
      </c>
      <c r="E142" s="50">
        <f t="shared" si="11"/>
        <v>0</v>
      </c>
      <c r="F142" s="50">
        <f t="shared" ref="F142:I142" si="60">E142*(1+F$97)</f>
        <v>0</v>
      </c>
      <c r="G142" s="50">
        <f t="shared" si="60"/>
        <v>0</v>
      </c>
      <c r="H142" s="50">
        <f t="shared" si="60"/>
        <v>0</v>
      </c>
      <c r="I142" s="50">
        <f t="shared" si="60"/>
        <v>0</v>
      </c>
      <c r="K142" s="5">
        <v>44</v>
      </c>
      <c r="L142" s="50">
        <f>'2) Enrollment Chart'!D129</f>
        <v>0</v>
      </c>
      <c r="M142" s="50">
        <f>'2) Enrollment Chart'!E129</f>
        <v>0</v>
      </c>
      <c r="N142" s="50">
        <f>'2) Enrollment Chart'!F129</f>
        <v>0</v>
      </c>
      <c r="O142" s="50">
        <f>'2) Enrollment Chart'!G129</f>
        <v>0</v>
      </c>
      <c r="P142" s="50">
        <f>'2) Enrollment Chart'!H129</f>
        <v>0</v>
      </c>
      <c r="Q142" s="50">
        <f t="shared" si="13"/>
        <v>0</v>
      </c>
      <c r="S142" s="4">
        <v>44</v>
      </c>
      <c r="T142" s="50">
        <f t="shared" si="45"/>
        <v>0</v>
      </c>
      <c r="U142" s="50">
        <f t="shared" si="46"/>
        <v>0</v>
      </c>
      <c r="V142" s="50">
        <f t="shared" si="47"/>
        <v>0</v>
      </c>
      <c r="W142" s="50">
        <f t="shared" si="48"/>
        <v>0</v>
      </c>
      <c r="X142" s="50">
        <f t="shared" si="49"/>
        <v>0</v>
      </c>
    </row>
    <row r="143" spans="1:24">
      <c r="A143" s="7">
        <v>45</v>
      </c>
      <c r="B143" s="4" t="str">
        <f>'2) Enrollment Chart'!C130</f>
        <v>Select from drop-down list →</v>
      </c>
      <c r="C143" s="366">
        <f>IFERROR(INDEX('Funding by District'!$F$6:$F$684,MATCH($B143,'Funding by District'!$D$6:$D$684,0),0),0)</f>
        <v>0</v>
      </c>
      <c r="D143" s="4">
        <v>45</v>
      </c>
      <c r="E143" s="50">
        <f t="shared" si="11"/>
        <v>0</v>
      </c>
      <c r="F143" s="50">
        <f t="shared" ref="F143:I143" si="61">E143*(1+F$97)</f>
        <v>0</v>
      </c>
      <c r="G143" s="50">
        <f t="shared" si="61"/>
        <v>0</v>
      </c>
      <c r="H143" s="50">
        <f t="shared" si="61"/>
        <v>0</v>
      </c>
      <c r="I143" s="50">
        <f t="shared" si="61"/>
        <v>0</v>
      </c>
      <c r="K143" s="5">
        <v>45</v>
      </c>
      <c r="L143" s="50">
        <f>'2) Enrollment Chart'!D130</f>
        <v>0</v>
      </c>
      <c r="M143" s="50">
        <f>'2) Enrollment Chart'!E130</f>
        <v>0</v>
      </c>
      <c r="N143" s="50">
        <f>'2) Enrollment Chart'!F130</f>
        <v>0</v>
      </c>
      <c r="O143" s="50">
        <f>'2) Enrollment Chart'!G130</f>
        <v>0</v>
      </c>
      <c r="P143" s="50">
        <f>'2) Enrollment Chart'!H130</f>
        <v>0</v>
      </c>
      <c r="Q143" s="50">
        <f t="shared" si="13"/>
        <v>0</v>
      </c>
      <c r="S143" s="4">
        <v>45</v>
      </c>
      <c r="T143" s="50">
        <f t="shared" si="45"/>
        <v>0</v>
      </c>
      <c r="U143" s="50">
        <f t="shared" si="46"/>
        <v>0</v>
      </c>
      <c r="V143" s="50">
        <f t="shared" si="47"/>
        <v>0</v>
      </c>
      <c r="W143" s="50">
        <f t="shared" si="48"/>
        <v>0</v>
      </c>
      <c r="X143" s="50">
        <f t="shared" si="49"/>
        <v>0</v>
      </c>
    </row>
    <row r="144" spans="1:24">
      <c r="A144" s="7">
        <v>46</v>
      </c>
      <c r="B144" s="4" t="str">
        <f>'2) Enrollment Chart'!C131</f>
        <v>Select from drop-down list →</v>
      </c>
      <c r="C144" s="366">
        <f>IFERROR(INDEX('Funding by District'!$F$6:$F$684,MATCH($B144,'Funding by District'!$D$6:$D$684,0),0),0)</f>
        <v>0</v>
      </c>
      <c r="D144" s="4">
        <v>46</v>
      </c>
      <c r="E144" s="50">
        <f t="shared" si="11"/>
        <v>0</v>
      </c>
      <c r="F144" s="50">
        <f t="shared" ref="F144:I144" si="62">E144*(1+F$97)</f>
        <v>0</v>
      </c>
      <c r="G144" s="50">
        <f t="shared" si="62"/>
        <v>0</v>
      </c>
      <c r="H144" s="50">
        <f t="shared" si="62"/>
        <v>0</v>
      </c>
      <c r="I144" s="50">
        <f t="shared" si="62"/>
        <v>0</v>
      </c>
      <c r="K144" s="5">
        <v>46</v>
      </c>
      <c r="L144" s="50">
        <f>'2) Enrollment Chart'!D131</f>
        <v>0</v>
      </c>
      <c r="M144" s="50">
        <f>'2) Enrollment Chart'!E131</f>
        <v>0</v>
      </c>
      <c r="N144" s="50">
        <f>'2) Enrollment Chart'!F131</f>
        <v>0</v>
      </c>
      <c r="O144" s="50">
        <f>'2) Enrollment Chart'!G131</f>
        <v>0</v>
      </c>
      <c r="P144" s="50">
        <f>'2) Enrollment Chart'!H131</f>
        <v>0</v>
      </c>
      <c r="Q144" s="50">
        <f t="shared" si="13"/>
        <v>0</v>
      </c>
      <c r="S144" s="4">
        <v>46</v>
      </c>
      <c r="T144" s="50">
        <f t="shared" si="45"/>
        <v>0</v>
      </c>
      <c r="U144" s="50">
        <f t="shared" si="46"/>
        <v>0</v>
      </c>
      <c r="V144" s="50">
        <f t="shared" si="47"/>
        <v>0</v>
      </c>
      <c r="W144" s="50">
        <f t="shared" si="48"/>
        <v>0</v>
      </c>
      <c r="X144" s="50">
        <f t="shared" si="49"/>
        <v>0</v>
      </c>
    </row>
    <row r="145" spans="1:34">
      <c r="A145" s="7">
        <v>47</v>
      </c>
      <c r="B145" s="4" t="str">
        <f>'2) Enrollment Chart'!C132</f>
        <v>Select from drop-down list →</v>
      </c>
      <c r="C145" s="366">
        <f>IFERROR(INDEX('Funding by District'!$F$6:$F$684,MATCH($B145,'Funding by District'!$D$6:$D$684,0),0),0)</f>
        <v>0</v>
      </c>
      <c r="D145" s="4">
        <v>47</v>
      </c>
      <c r="E145" s="50">
        <f t="shared" si="11"/>
        <v>0</v>
      </c>
      <c r="F145" s="50">
        <f t="shared" ref="F145:I145" si="63">E145*(1+F$97)</f>
        <v>0</v>
      </c>
      <c r="G145" s="50">
        <f t="shared" si="63"/>
        <v>0</v>
      </c>
      <c r="H145" s="50">
        <f t="shared" si="63"/>
        <v>0</v>
      </c>
      <c r="I145" s="50">
        <f t="shared" si="63"/>
        <v>0</v>
      </c>
      <c r="K145" s="5">
        <v>47</v>
      </c>
      <c r="L145" s="50">
        <f>'2) Enrollment Chart'!D132</f>
        <v>0</v>
      </c>
      <c r="M145" s="50">
        <f>'2) Enrollment Chart'!E132</f>
        <v>0</v>
      </c>
      <c r="N145" s="50">
        <f>'2) Enrollment Chart'!F132</f>
        <v>0</v>
      </c>
      <c r="O145" s="50">
        <f>'2) Enrollment Chart'!G132</f>
        <v>0</v>
      </c>
      <c r="P145" s="50">
        <f>'2) Enrollment Chart'!H132</f>
        <v>0</v>
      </c>
      <c r="Q145" s="50">
        <f t="shared" si="13"/>
        <v>0</v>
      </c>
      <c r="S145" s="4">
        <v>47</v>
      </c>
      <c r="T145" s="50">
        <f t="shared" si="45"/>
        <v>0</v>
      </c>
      <c r="U145" s="50">
        <f t="shared" si="46"/>
        <v>0</v>
      </c>
      <c r="V145" s="50">
        <f t="shared" si="47"/>
        <v>0</v>
      </c>
      <c r="W145" s="50">
        <f t="shared" si="48"/>
        <v>0</v>
      </c>
      <c r="X145" s="50">
        <f t="shared" si="49"/>
        <v>0</v>
      </c>
    </row>
    <row r="146" spans="1:34">
      <c r="A146" s="7">
        <v>48</v>
      </c>
      <c r="B146" s="4" t="str">
        <f>'2) Enrollment Chart'!C133</f>
        <v>Select from drop-down list →</v>
      </c>
      <c r="C146" s="366">
        <f>IFERROR(INDEX('Funding by District'!$F$6:$F$684,MATCH($B146,'Funding by District'!$D$6:$D$684,0),0),0)</f>
        <v>0</v>
      </c>
      <c r="D146" s="4">
        <v>48</v>
      </c>
      <c r="E146" s="50">
        <f t="shared" si="11"/>
        <v>0</v>
      </c>
      <c r="F146" s="50">
        <f t="shared" ref="F146:I146" si="64">E146*(1+F$97)</f>
        <v>0</v>
      </c>
      <c r="G146" s="50">
        <f t="shared" si="64"/>
        <v>0</v>
      </c>
      <c r="H146" s="50">
        <f t="shared" si="64"/>
        <v>0</v>
      </c>
      <c r="I146" s="50">
        <f t="shared" si="64"/>
        <v>0</v>
      </c>
      <c r="K146" s="5">
        <v>48</v>
      </c>
      <c r="L146" s="50">
        <f>'2) Enrollment Chart'!D133</f>
        <v>0</v>
      </c>
      <c r="M146" s="50">
        <f>'2) Enrollment Chart'!E133</f>
        <v>0</v>
      </c>
      <c r="N146" s="50">
        <f>'2) Enrollment Chart'!F133</f>
        <v>0</v>
      </c>
      <c r="O146" s="50">
        <f>'2) Enrollment Chart'!G133</f>
        <v>0</v>
      </c>
      <c r="P146" s="50">
        <f>'2) Enrollment Chart'!H133</f>
        <v>0</v>
      </c>
      <c r="Q146" s="50">
        <f t="shared" si="13"/>
        <v>0</v>
      </c>
      <c r="S146" s="4">
        <v>48</v>
      </c>
      <c r="T146" s="50">
        <f t="shared" si="45"/>
        <v>0</v>
      </c>
      <c r="U146" s="50">
        <f t="shared" si="46"/>
        <v>0</v>
      </c>
      <c r="V146" s="50">
        <f t="shared" si="47"/>
        <v>0</v>
      </c>
      <c r="W146" s="50">
        <f t="shared" si="48"/>
        <v>0</v>
      </c>
      <c r="X146" s="50">
        <f t="shared" si="49"/>
        <v>0</v>
      </c>
    </row>
    <row r="147" spans="1:34">
      <c r="A147" s="7">
        <v>49</v>
      </c>
      <c r="B147" s="4" t="str">
        <f>'2) Enrollment Chart'!C134</f>
        <v>Select from drop-down list →</v>
      </c>
      <c r="C147" s="366">
        <f>IFERROR(INDEX('Funding by District'!$F$6:$F$684,MATCH($B147,'Funding by District'!$D$6:$D$684,0),0),0)</f>
        <v>0</v>
      </c>
      <c r="D147" s="4">
        <v>49</v>
      </c>
      <c r="E147" s="50">
        <f t="shared" si="11"/>
        <v>0</v>
      </c>
      <c r="F147" s="50">
        <f t="shared" ref="F147:I148" si="65">E147*(1+F$97)</f>
        <v>0</v>
      </c>
      <c r="G147" s="50">
        <f t="shared" si="65"/>
        <v>0</v>
      </c>
      <c r="H147" s="50">
        <f t="shared" si="65"/>
        <v>0</v>
      </c>
      <c r="I147" s="50">
        <f t="shared" si="65"/>
        <v>0</v>
      </c>
      <c r="K147" s="5">
        <v>49</v>
      </c>
      <c r="L147" s="50">
        <f>'2) Enrollment Chart'!D134</f>
        <v>0</v>
      </c>
      <c r="M147" s="50">
        <f>'2) Enrollment Chart'!E134</f>
        <v>0</v>
      </c>
      <c r="N147" s="50">
        <f>'2) Enrollment Chart'!F134</f>
        <v>0</v>
      </c>
      <c r="O147" s="50">
        <f>'2) Enrollment Chart'!G134</f>
        <v>0</v>
      </c>
      <c r="P147" s="50">
        <f>'2) Enrollment Chart'!H134</f>
        <v>0</v>
      </c>
      <c r="Q147" s="50">
        <f t="shared" si="13"/>
        <v>0</v>
      </c>
      <c r="S147" s="4">
        <v>49</v>
      </c>
      <c r="T147" s="50">
        <f t="shared" si="45"/>
        <v>0</v>
      </c>
      <c r="U147" s="50">
        <f t="shared" si="46"/>
        <v>0</v>
      </c>
      <c r="V147" s="50">
        <f t="shared" si="47"/>
        <v>0</v>
      </c>
      <c r="W147" s="50">
        <f t="shared" si="48"/>
        <v>0</v>
      </c>
      <c r="X147" s="50">
        <f t="shared" si="49"/>
        <v>0</v>
      </c>
    </row>
    <row r="148" spans="1:34">
      <c r="A148" s="7">
        <v>50</v>
      </c>
      <c r="B148" s="4" t="str">
        <f>'2) Enrollment Chart'!C135</f>
        <v>Select from drop-down list →</v>
      </c>
      <c r="C148" s="366">
        <f>IFERROR(INDEX('Funding by District'!$F$6:$F$684,MATCH($B148,'Funding by District'!$D$6:$D$684,0),0),0)</f>
        <v>0</v>
      </c>
      <c r="D148" s="4">
        <v>50</v>
      </c>
      <c r="E148" s="50">
        <f t="shared" si="11"/>
        <v>0</v>
      </c>
      <c r="F148" s="50">
        <f t="shared" si="65"/>
        <v>0</v>
      </c>
      <c r="G148" s="50">
        <f t="shared" si="65"/>
        <v>0</v>
      </c>
      <c r="H148" s="50">
        <f t="shared" si="65"/>
        <v>0</v>
      </c>
      <c r="I148" s="50">
        <f t="shared" si="65"/>
        <v>0</v>
      </c>
      <c r="K148" s="5">
        <v>50</v>
      </c>
      <c r="L148" s="50">
        <f>'2) Enrollment Chart'!D135</f>
        <v>0</v>
      </c>
      <c r="M148" s="50">
        <f>'2) Enrollment Chart'!E135</f>
        <v>0</v>
      </c>
      <c r="N148" s="50">
        <f>'2) Enrollment Chart'!F135</f>
        <v>0</v>
      </c>
      <c r="O148" s="50">
        <f>'2) Enrollment Chart'!G135</f>
        <v>0</v>
      </c>
      <c r="P148" s="50">
        <f>'2) Enrollment Chart'!H135</f>
        <v>0</v>
      </c>
      <c r="Q148" s="50">
        <f t="shared" si="13"/>
        <v>0</v>
      </c>
      <c r="S148" s="4">
        <v>50</v>
      </c>
      <c r="T148" s="50">
        <f t="shared" si="45"/>
        <v>0</v>
      </c>
      <c r="U148" s="50">
        <f t="shared" si="46"/>
        <v>0</v>
      </c>
      <c r="V148" s="50">
        <f t="shared" si="47"/>
        <v>0</v>
      </c>
      <c r="W148" s="50">
        <f t="shared" si="48"/>
        <v>0</v>
      </c>
      <c r="X148" s="50">
        <f t="shared" si="49"/>
        <v>0</v>
      </c>
    </row>
    <row r="149" spans="1:34" s="70" customFormat="1" ht="20.100000000000001" customHeight="1">
      <c r="A149" s="69"/>
      <c r="B149" s="73" t="s">
        <v>206</v>
      </c>
      <c r="C149" s="72">
        <f>IFERROR(SUMPRODUCT(C114:C148,L114:L148)/SUM(L114:L148),0)</f>
        <v>0</v>
      </c>
      <c r="D149" s="74"/>
      <c r="E149" s="72">
        <f>IFERROR(SUMPRODUCT(E114:E148,L114:L148)/SUM(L114:L148),0)</f>
        <v>0</v>
      </c>
      <c r="F149" s="72">
        <f t="shared" ref="F149:I149" si="66">IFERROR(SUMPRODUCT(F114:F148,M114:M148)/SUM(M114:M148),0)</f>
        <v>0</v>
      </c>
      <c r="G149" s="72">
        <f t="shared" si="66"/>
        <v>0</v>
      </c>
      <c r="H149" s="72">
        <f t="shared" si="66"/>
        <v>0</v>
      </c>
      <c r="I149" s="72">
        <f t="shared" si="66"/>
        <v>0</v>
      </c>
      <c r="J149" s="71"/>
      <c r="K149" s="369" t="s">
        <v>265</v>
      </c>
      <c r="L149" s="368">
        <f>SUM(L114:L148)</f>
        <v>0</v>
      </c>
      <c r="M149" s="368">
        <f t="shared" ref="M149:Q149" si="67">SUM(M114:M148)</f>
        <v>0</v>
      </c>
      <c r="N149" s="368">
        <f t="shared" si="67"/>
        <v>0</v>
      </c>
      <c r="O149" s="368">
        <f t="shared" si="67"/>
        <v>0</v>
      </c>
      <c r="P149" s="368">
        <f t="shared" si="67"/>
        <v>0</v>
      </c>
      <c r="Q149" s="370">
        <f t="shared" si="67"/>
        <v>0</v>
      </c>
      <c r="R149"/>
      <c r="S149" s="367" t="s">
        <v>265</v>
      </c>
      <c r="T149" s="368">
        <f>SUM(T114:T148)</f>
        <v>0</v>
      </c>
      <c r="U149" s="368">
        <f t="shared" ref="U149:X149" si="68">SUM(U114:U148)</f>
        <v>0</v>
      </c>
      <c r="V149" s="368">
        <f t="shared" si="68"/>
        <v>0</v>
      </c>
      <c r="W149" s="368">
        <f t="shared" si="68"/>
        <v>0</v>
      </c>
      <c r="X149" s="368">
        <f t="shared" si="68"/>
        <v>0</v>
      </c>
      <c r="Y149"/>
      <c r="Z149"/>
      <c r="AA149"/>
      <c r="AB149"/>
      <c r="AC149"/>
      <c r="AD149"/>
      <c r="AE149"/>
      <c r="AF149"/>
      <c r="AG149"/>
      <c r="AH149"/>
    </row>
    <row r="150" spans="1:34" s="70" customFormat="1" ht="20.100000000000001" customHeight="1">
      <c r="A150" s="69"/>
      <c r="B150" s="73" t="s">
        <v>207</v>
      </c>
      <c r="C150" s="372">
        <f>IFERROR(SUMPRODUCT(C99:C148,L99:L148)/SUM(L99:L148),0)</f>
        <v>0</v>
      </c>
      <c r="D150" s="74"/>
      <c r="E150" s="72">
        <f>IFERROR(SUMPRODUCT(E99:E148,L99:L148)/SUM(L99:L148),0)</f>
        <v>0</v>
      </c>
      <c r="F150" s="72">
        <f t="shared" ref="F150:I150" si="69">IFERROR(SUMPRODUCT(F99:F148,M99:M148)/SUM(M99:M148),0)</f>
        <v>0</v>
      </c>
      <c r="G150" s="72">
        <f t="shared" si="69"/>
        <v>0</v>
      </c>
      <c r="H150" s="72">
        <f t="shared" si="69"/>
        <v>0</v>
      </c>
      <c r="I150" s="72">
        <f t="shared" si="69"/>
        <v>0</v>
      </c>
      <c r="J150" s="71"/>
      <c r="K150" s="367" t="s">
        <v>96</v>
      </c>
      <c r="L150" s="368">
        <f t="shared" ref="L150:Q150" si="70">SUM(L99:L148)</f>
        <v>0</v>
      </c>
      <c r="M150" s="368">
        <f t="shared" si="70"/>
        <v>0</v>
      </c>
      <c r="N150" s="368">
        <f t="shared" si="70"/>
        <v>0</v>
      </c>
      <c r="O150" s="368">
        <f t="shared" si="70"/>
        <v>0</v>
      </c>
      <c r="P150" s="368">
        <f t="shared" si="70"/>
        <v>0</v>
      </c>
      <c r="Q150" s="370">
        <f t="shared" si="70"/>
        <v>0</v>
      </c>
      <c r="R150"/>
      <c r="S150" s="367" t="s">
        <v>96</v>
      </c>
      <c r="T150" s="368">
        <f>SUM(T99:T148)</f>
        <v>0</v>
      </c>
      <c r="U150" s="368">
        <f t="shared" ref="U150:X150" si="71">SUM(U99:U148)</f>
        <v>0</v>
      </c>
      <c r="V150" s="368">
        <f t="shared" si="71"/>
        <v>0</v>
      </c>
      <c r="W150" s="368">
        <f t="shared" si="71"/>
        <v>0</v>
      </c>
      <c r="X150" s="368">
        <f t="shared" si="71"/>
        <v>0</v>
      </c>
      <c r="Y150"/>
      <c r="Z150"/>
      <c r="AA150"/>
      <c r="AB150"/>
      <c r="AC150"/>
      <c r="AD150"/>
      <c r="AE150"/>
      <c r="AF150"/>
      <c r="AG150"/>
      <c r="AH150"/>
    </row>
    <row r="151" spans="1:34" ht="15.6" thickBot="1">
      <c r="B151" s="14" t="s">
        <v>221</v>
      </c>
      <c r="C151" s="77"/>
      <c r="D151" s="241"/>
      <c r="E151" s="240" t="str">
        <f>IF(COUNTIF(B114:B148,"&lt;&gt;"&amp;B168)=0,"",COUNTIF(B114:B148,"&lt;&gt;"&amp;B168))</f>
        <v/>
      </c>
    </row>
    <row r="152" spans="1:34">
      <c r="K152" s="461" t="s">
        <v>1023</v>
      </c>
      <c r="L152" s="462"/>
      <c r="M152" s="462"/>
      <c r="N152" s="462"/>
      <c r="O152" s="462"/>
      <c r="P152" s="462"/>
      <c r="Q152" s="463"/>
    </row>
    <row r="153" spans="1:34">
      <c r="K153" s="464" t="s">
        <v>143</v>
      </c>
      <c r="L153" s="469" t="s">
        <v>1021</v>
      </c>
      <c r="M153" s="470"/>
      <c r="N153" s="455" t="s">
        <v>1022</v>
      </c>
      <c r="O153" s="471"/>
      <c r="P153" s="471"/>
      <c r="Q153" s="472"/>
    </row>
    <row r="154" spans="1:34">
      <c r="A154" s="61" t="s">
        <v>210</v>
      </c>
      <c r="D154"/>
      <c r="E154"/>
      <c r="F154"/>
      <c r="G154"/>
      <c r="H154"/>
      <c r="I154"/>
      <c r="J154"/>
      <c r="K154" s="465">
        <f>LARGE($Q$99:$Q$148,1)</f>
        <v>0</v>
      </c>
      <c r="L154" s="460" t="s">
        <v>252</v>
      </c>
      <c r="M154" s="240"/>
      <c r="N154" s="473" t="str">
        <f>INDEX($B$99:$B$148,MATCH(K154,$Q$99:$Q$148,0))</f>
        <v>Select from drop-down list →</v>
      </c>
      <c r="O154" s="471"/>
      <c r="P154" s="471"/>
      <c r="Q154" s="472"/>
    </row>
    <row r="155" spans="1:34" ht="15.6" thickBot="1">
      <c r="A155" s="61"/>
      <c r="B155" s="459" t="s">
        <v>1020</v>
      </c>
      <c r="D155"/>
      <c r="E155"/>
      <c r="F155"/>
      <c r="G155"/>
      <c r="H155"/>
      <c r="I155"/>
      <c r="J155"/>
      <c r="K155" s="466">
        <f>LARGE($Q$99:$Q$148,2)</f>
        <v>0</v>
      </c>
      <c r="L155" s="467" t="s">
        <v>253</v>
      </c>
      <c r="M155" s="468"/>
      <c r="N155" s="474" t="str">
        <f>INDEX($B$99:$B$148,MATCH(K155,$Q$99:$Q$148,0))</f>
        <v>Select from drop-down list →</v>
      </c>
      <c r="O155" s="475"/>
      <c r="P155" s="475"/>
      <c r="Q155" s="476"/>
    </row>
    <row r="156" spans="1:34">
      <c r="A156" s="457"/>
      <c r="B156" s="458" t="str">
        <f>MID('Funding by District'!$F$5,FIND(" 2",'Funding by District'!$F$5)+1,7)</f>
        <v>2016-17</v>
      </c>
      <c r="D156"/>
      <c r="E156"/>
      <c r="F156"/>
      <c r="G156"/>
      <c r="H156"/>
      <c r="I156"/>
      <c r="J156"/>
    </row>
    <row r="157" spans="1:34" ht="15.6" thickBot="1">
      <c r="A157" s="457"/>
      <c r="B157"/>
      <c r="D157"/>
      <c r="E157"/>
      <c r="F157"/>
      <c r="G157"/>
      <c r="J157" s="4"/>
      <c r="K157" s="4"/>
    </row>
    <row r="158" spans="1:34" ht="18.600000000000001" thickBot="1">
      <c r="A158" s="457"/>
      <c r="B158" s="484" t="s">
        <v>1028</v>
      </c>
      <c r="C158" s="348"/>
      <c r="D158" s="348"/>
      <c r="E158" s="348"/>
      <c r="F158" s="348"/>
      <c r="G158" s="509"/>
      <c r="H158" s="510" t="s">
        <v>1036</v>
      </c>
      <c r="I158" s="511"/>
      <c r="J158" s="512"/>
      <c r="K158" s="4"/>
    </row>
    <row r="159" spans="1:34" ht="15.6" thickBot="1">
      <c r="A159" s="457"/>
      <c r="B159" s="483" t="s">
        <v>1030</v>
      </c>
      <c r="C159" s="340"/>
      <c r="D159" s="340"/>
      <c r="E159" s="19"/>
      <c r="F159" s="19"/>
      <c r="G159" s="341"/>
      <c r="H159" s="515" t="s">
        <v>1035</v>
      </c>
      <c r="I159" s="513"/>
      <c r="J159" s="514"/>
      <c r="K159" s="4"/>
    </row>
    <row r="160" spans="1:34" ht="15.6" thickBot="1">
      <c r="A160" s="457"/>
      <c r="B160" s="342" t="s">
        <v>1031</v>
      </c>
      <c r="C160" s="343"/>
      <c r="D160" s="343"/>
      <c r="E160" s="344"/>
      <c r="F160" s="344"/>
      <c r="G160" s="345"/>
      <c r="H160" s="31"/>
      <c r="I160"/>
      <c r="J160"/>
    </row>
    <row r="161" spans="1:11" ht="16.8">
      <c r="A161" s="457"/>
      <c r="B161" s="508" t="s">
        <v>1032</v>
      </c>
      <c r="C161" s="499"/>
      <c r="D161" s="499"/>
      <c r="E161" s="499"/>
      <c r="F161" s="500"/>
      <c r="G161" s="501"/>
      <c r="H161"/>
      <c r="I161"/>
      <c r="J161"/>
    </row>
    <row r="162" spans="1:11">
      <c r="A162" s="457"/>
      <c r="B162" s="508" t="s">
        <v>1033</v>
      </c>
      <c r="C162" s="502"/>
      <c r="D162" s="502"/>
      <c r="E162" s="502"/>
      <c r="F162" s="503"/>
      <c r="G162" s="504"/>
      <c r="H162"/>
      <c r="I162"/>
      <c r="J162"/>
    </row>
    <row r="163" spans="1:11" ht="16.8">
      <c r="A163" s="457"/>
      <c r="B163" s="508" t="s">
        <v>258</v>
      </c>
      <c r="C163" s="502"/>
      <c r="D163" s="502"/>
      <c r="E163" s="502"/>
      <c r="F163" s="503"/>
      <c r="G163" s="504"/>
      <c r="H163"/>
      <c r="I163"/>
      <c r="J163"/>
    </row>
    <row r="164" spans="1:11">
      <c r="A164" s="457"/>
      <c r="B164" s="508" t="s">
        <v>257</v>
      </c>
      <c r="C164" s="502"/>
      <c r="D164" s="502"/>
      <c r="E164" s="502"/>
      <c r="F164" s="503"/>
      <c r="G164" s="504"/>
      <c r="H164"/>
      <c r="I164"/>
      <c r="J164"/>
    </row>
    <row r="165" spans="1:11" ht="15.6" thickBot="1">
      <c r="B165" s="507" t="s">
        <v>1034</v>
      </c>
      <c r="C165" s="498"/>
      <c r="D165" s="498"/>
      <c r="E165" s="498"/>
      <c r="F165" s="505"/>
      <c r="G165" s="506"/>
      <c r="K165" s="4"/>
    </row>
    <row r="166" spans="1:11">
      <c r="A166" s="61" t="s">
        <v>256</v>
      </c>
      <c r="I166" s="44"/>
      <c r="K166" s="4"/>
    </row>
    <row r="167" spans="1:11">
      <c r="A167" s="61"/>
      <c r="B167" s="336" t="s">
        <v>254</v>
      </c>
      <c r="C167" s="338" t="s">
        <v>255</v>
      </c>
      <c r="J167" s="4"/>
      <c r="K167" s="4"/>
    </row>
    <row r="168" spans="1:11">
      <c r="B168" s="346" t="s">
        <v>1026</v>
      </c>
      <c r="C168" s="347"/>
      <c r="D168" s="445" t="s">
        <v>1011</v>
      </c>
      <c r="E168" s="444"/>
      <c r="J168" s="4"/>
      <c r="K168" s="4"/>
    </row>
    <row r="169" spans="1:11">
      <c r="B169" s="337" t="str">
        <f t="array" ref="B169:B847" ca="1">IF(ROW('Funding by District'!$D$6:$D$684)-ROW($D$6)+1&gt;COUNT(C169:C847),"",
    INDEX('Funding by District'!$D:$D,SMALL(C169:C847,ROW(INDIRECT("1:"&amp;ROWS('Funding by District'!$D$6:$D$684))))))</f>
        <v>ADDISON CSD</v>
      </c>
      <c r="C169" s="339">
        <f>IF(COUNTIF(CONTROL!$B$99:$B$148,'Funding by District'!D6)&gt;=1,"",ROW()-163)</f>
        <v>6</v>
      </c>
      <c r="D169" s="44" t="s">
        <v>1029</v>
      </c>
      <c r="J169" s="4"/>
      <c r="K169" s="4"/>
    </row>
    <row r="170" spans="1:11">
      <c r="B170" s="337" t="str">
        <f ca="1"/>
        <v>ADIRONDACK CSD</v>
      </c>
      <c r="C170" s="339">
        <f>IF(COUNTIF(CONTROL!$B$99:$B$148,'Funding by District'!D7)&gt;=1,"",ROW()-163)</f>
        <v>7</v>
      </c>
      <c r="J170" s="4"/>
      <c r="K170" s="4"/>
    </row>
    <row r="171" spans="1:11">
      <c r="B171" s="337" t="str">
        <f ca="1"/>
        <v>AFTON CSD</v>
      </c>
      <c r="C171" s="339">
        <f>IF(COUNTIF(CONTROL!$B$99:$B$148,'Funding by District'!D8)&gt;=1,"",ROW()-163)</f>
        <v>8</v>
      </c>
      <c r="J171" s="4"/>
      <c r="K171" s="4"/>
    </row>
    <row r="172" spans="1:11">
      <c r="B172" s="337" t="str">
        <f ca="1"/>
        <v>AKRON CSD</v>
      </c>
      <c r="C172" s="339">
        <f>IF(COUNTIF(CONTROL!$B$99:$B$148,'Funding by District'!D9)&gt;=1,"",ROW()-163)</f>
        <v>9</v>
      </c>
      <c r="J172" s="4"/>
      <c r="K172" s="4"/>
    </row>
    <row r="173" spans="1:11">
      <c r="B173" s="337" t="str">
        <f ca="1"/>
        <v>ALBANY CITY SD</v>
      </c>
      <c r="C173" s="339">
        <f>IF(COUNTIF(CONTROL!$B$99:$B$148,'Funding by District'!D10)&gt;=1,"",ROW()-163)</f>
        <v>10</v>
      </c>
      <c r="J173" s="4"/>
      <c r="K173" s="4"/>
    </row>
    <row r="174" spans="1:11">
      <c r="B174" s="337" t="str">
        <f ca="1"/>
        <v>ALBION CSD</v>
      </c>
      <c r="C174" s="339">
        <f>IF(COUNTIF(CONTROL!$B$99:$B$148,'Funding by District'!D11)&gt;=1,"",ROW()-163)</f>
        <v>11</v>
      </c>
      <c r="J174" s="4"/>
      <c r="K174" s="4"/>
    </row>
    <row r="175" spans="1:11">
      <c r="B175" s="337" t="str">
        <f ca="1"/>
        <v>ALDEN CSD</v>
      </c>
      <c r="C175" s="339">
        <f>IF(COUNTIF(CONTROL!$B$99:$B$148,'Funding by District'!D12)&gt;=1,"",ROW()-163)</f>
        <v>12</v>
      </c>
      <c r="J175" s="4"/>
      <c r="K175" s="4"/>
    </row>
    <row r="176" spans="1:11">
      <c r="B176" s="337" t="str">
        <f ca="1"/>
        <v>ALEXANDER CSD</v>
      </c>
      <c r="C176" s="339">
        <f>IF(COUNTIF(CONTROL!$B$99:$B$148,'Funding by District'!D13)&gt;=1,"",ROW()-163)</f>
        <v>13</v>
      </c>
      <c r="F176" s="78"/>
      <c r="G176" s="78"/>
    </row>
    <row r="177" spans="2:7">
      <c r="B177" s="337" t="str">
        <f ca="1"/>
        <v>ALEXANDRIA CSD</v>
      </c>
      <c r="C177" s="339">
        <f>IF(COUNTIF(CONTROL!$B$99:$B$148,'Funding by District'!D14)&gt;=1,"",ROW()-163)</f>
        <v>14</v>
      </c>
      <c r="F177" s="78"/>
      <c r="G177" s="78"/>
    </row>
    <row r="178" spans="2:7">
      <c r="B178" s="337" t="str">
        <f ca="1"/>
        <v>ALFRED-ALMOND CSD</v>
      </c>
      <c r="C178" s="339">
        <f>IF(COUNTIF(CONTROL!$B$99:$B$148,'Funding by District'!D15)&gt;=1,"",ROW()-163)</f>
        <v>15</v>
      </c>
      <c r="F178" s="78"/>
      <c r="G178" s="78"/>
    </row>
    <row r="179" spans="2:7">
      <c r="B179" s="337" t="str">
        <f ca="1"/>
        <v>ALLEGANY-LIMESTONE CSD</v>
      </c>
      <c r="C179" s="339">
        <f>IF(COUNTIF(CONTROL!$B$99:$B$148,'Funding by District'!D16)&gt;=1,"",ROW()-163)</f>
        <v>16</v>
      </c>
      <c r="F179" s="78"/>
      <c r="G179" s="78"/>
    </row>
    <row r="180" spans="2:7">
      <c r="B180" s="337" t="str">
        <f ca="1"/>
        <v>ALTMAR-PARISH-WILLIAMSTOWN CSD</v>
      </c>
      <c r="C180" s="339">
        <f>IF(COUNTIF(CONTROL!$B$99:$B$148,'Funding by District'!D17)&gt;=1,"",ROW()-163)</f>
        <v>17</v>
      </c>
      <c r="F180" s="78"/>
      <c r="G180" s="78"/>
    </row>
    <row r="181" spans="2:7">
      <c r="B181" s="337" t="str">
        <f ca="1"/>
        <v>AMAGANSETT UFSD</v>
      </c>
      <c r="C181" s="339">
        <f>IF(COUNTIF(CONTROL!$B$99:$B$148,'Funding by District'!D18)&gt;=1,"",ROW()-163)</f>
        <v>18</v>
      </c>
      <c r="F181" s="78"/>
      <c r="G181" s="78"/>
    </row>
    <row r="182" spans="2:7">
      <c r="B182" s="337" t="str">
        <f ca="1"/>
        <v>AMHERST CSD</v>
      </c>
      <c r="C182" s="339">
        <f>IF(COUNTIF(CONTROL!$B$99:$B$148,'Funding by District'!D19)&gt;=1,"",ROW()-163)</f>
        <v>19</v>
      </c>
      <c r="F182" s="78"/>
      <c r="G182" s="78"/>
    </row>
    <row r="183" spans="2:7">
      <c r="B183" s="337" t="str">
        <f ca="1"/>
        <v>AMITYVILLE UFSD</v>
      </c>
      <c r="C183" s="339">
        <f>IF(COUNTIF(CONTROL!$B$99:$B$148,'Funding by District'!D20)&gt;=1,"",ROW()-163)</f>
        <v>20</v>
      </c>
      <c r="F183" s="78"/>
      <c r="G183" s="78"/>
    </row>
    <row r="184" spans="2:7">
      <c r="B184" s="337" t="str">
        <f ca="1"/>
        <v>AMSTERDAM CITY SD</v>
      </c>
      <c r="C184" s="339">
        <f>IF(COUNTIF(CONTROL!$B$99:$B$148,'Funding by District'!D21)&gt;=1,"",ROW()-163)</f>
        <v>21</v>
      </c>
      <c r="F184" s="78"/>
      <c r="G184" s="78"/>
    </row>
    <row r="185" spans="2:7">
      <c r="B185" s="337" t="str">
        <f ca="1"/>
        <v>ANDES CSD</v>
      </c>
      <c r="C185" s="339">
        <f>IF(COUNTIF(CONTROL!$B$99:$B$148,'Funding by District'!D22)&gt;=1,"",ROW()-163)</f>
        <v>22</v>
      </c>
      <c r="F185" s="78"/>
      <c r="G185" s="78"/>
    </row>
    <row r="186" spans="2:7">
      <c r="B186" s="337" t="str">
        <f ca="1"/>
        <v>ANDOVER CSD</v>
      </c>
      <c r="C186" s="339">
        <f>IF(COUNTIF(CONTROL!$B$99:$B$148,'Funding by District'!D23)&gt;=1,"",ROW()-163)</f>
        <v>23</v>
      </c>
      <c r="F186" s="78"/>
      <c r="G186" s="78"/>
    </row>
    <row r="187" spans="2:7">
      <c r="B187" s="337" t="str">
        <f ca="1"/>
        <v>ARDSLEY UFSD</v>
      </c>
      <c r="C187" s="339">
        <f>IF(COUNTIF(CONTROL!$B$99:$B$148,'Funding by District'!D24)&gt;=1,"",ROW()-163)</f>
        <v>24</v>
      </c>
      <c r="F187" s="78"/>
      <c r="G187" s="78"/>
    </row>
    <row r="188" spans="2:7">
      <c r="B188" s="337" t="str">
        <f ca="1"/>
        <v>ARGYLE CSD</v>
      </c>
      <c r="C188" s="339">
        <f>IF(COUNTIF(CONTROL!$B$99:$B$148,'Funding by District'!D25)&gt;=1,"",ROW()-163)</f>
        <v>25</v>
      </c>
      <c r="F188" s="78"/>
      <c r="G188" s="78"/>
    </row>
    <row r="189" spans="2:7">
      <c r="B189" s="337" t="str">
        <f ca="1"/>
        <v>ARKPORT CSD</v>
      </c>
      <c r="C189" s="339">
        <f>IF(COUNTIF(CONTROL!$B$99:$B$148,'Funding by District'!D26)&gt;=1,"",ROW()-163)</f>
        <v>26</v>
      </c>
      <c r="F189" s="78"/>
      <c r="G189" s="78"/>
    </row>
    <row r="190" spans="2:7">
      <c r="B190" s="337" t="str">
        <f ca="1"/>
        <v>ARLINGTON CSD</v>
      </c>
      <c r="C190" s="339">
        <f>IF(COUNTIF(CONTROL!$B$99:$B$148,'Funding by District'!D27)&gt;=1,"",ROW()-163)</f>
        <v>27</v>
      </c>
      <c r="F190" s="78"/>
      <c r="G190" s="78"/>
    </row>
    <row r="191" spans="2:7">
      <c r="B191" s="337" t="str">
        <f ca="1"/>
        <v>ATTICA CSD</v>
      </c>
      <c r="C191" s="339">
        <f>IF(COUNTIF(CONTROL!$B$99:$B$148,'Funding by District'!D28)&gt;=1,"",ROW()-163)</f>
        <v>28</v>
      </c>
      <c r="F191" s="78"/>
      <c r="G191" s="78"/>
    </row>
    <row r="192" spans="2:7">
      <c r="B192" s="337" t="str">
        <f ca="1"/>
        <v>AUBURN CITY SD</v>
      </c>
      <c r="C192" s="339">
        <f>IF(COUNTIF(CONTROL!$B$99:$B$148,'Funding by District'!D29)&gt;=1,"",ROW()-163)</f>
        <v>29</v>
      </c>
      <c r="F192" s="78"/>
      <c r="G192" s="78"/>
    </row>
    <row r="193" spans="2:7">
      <c r="B193" s="337" t="str">
        <f ca="1"/>
        <v>AUSABLE VALLEY CSD</v>
      </c>
      <c r="C193" s="339">
        <f>IF(COUNTIF(CONTROL!$B$99:$B$148,'Funding by District'!D30)&gt;=1,"",ROW()-163)</f>
        <v>30</v>
      </c>
      <c r="F193" s="78"/>
      <c r="G193" s="78"/>
    </row>
    <row r="194" spans="2:7">
      <c r="B194" s="337" t="str">
        <f ca="1"/>
        <v>AVERILL PARK CSD</v>
      </c>
      <c r="C194" s="339">
        <f>IF(COUNTIF(CONTROL!$B$99:$B$148,'Funding by District'!D31)&gt;=1,"",ROW()-163)</f>
        <v>31</v>
      </c>
      <c r="F194" s="78"/>
      <c r="G194" s="78"/>
    </row>
    <row r="195" spans="2:7">
      <c r="B195" s="337" t="str">
        <f ca="1"/>
        <v>AVOCA CSD</v>
      </c>
      <c r="C195" s="339">
        <f>IF(COUNTIF(CONTROL!$B$99:$B$148,'Funding by District'!D32)&gt;=1,"",ROW()-163)</f>
        <v>32</v>
      </c>
      <c r="F195" s="78"/>
      <c r="G195" s="78"/>
    </row>
    <row r="196" spans="2:7">
      <c r="B196" s="337" t="str">
        <f ca="1"/>
        <v>AVON CSD</v>
      </c>
      <c r="C196" s="339">
        <f>IF(COUNTIF(CONTROL!$B$99:$B$148,'Funding by District'!D33)&gt;=1,"",ROW()-163)</f>
        <v>33</v>
      </c>
      <c r="F196" s="78"/>
      <c r="G196" s="78"/>
    </row>
    <row r="197" spans="2:7">
      <c r="B197" s="337" t="str">
        <f ca="1"/>
        <v>BABYLON UFSD</v>
      </c>
      <c r="C197" s="339">
        <f>IF(COUNTIF(CONTROL!$B$99:$B$148,'Funding by District'!D34)&gt;=1,"",ROW()-163)</f>
        <v>34</v>
      </c>
      <c r="F197" s="78"/>
      <c r="G197" s="78"/>
    </row>
    <row r="198" spans="2:7">
      <c r="B198" s="337" t="str">
        <f ca="1"/>
        <v>BAINBRIDGE-GUILFORD CSD</v>
      </c>
      <c r="C198" s="339">
        <f>IF(COUNTIF(CONTROL!$B$99:$B$148,'Funding by District'!D35)&gt;=1,"",ROW()-163)</f>
        <v>35</v>
      </c>
      <c r="F198" s="78"/>
      <c r="G198" s="78"/>
    </row>
    <row r="199" spans="2:7">
      <c r="B199" s="337" t="str">
        <f ca="1"/>
        <v>BALDWIN UFSD</v>
      </c>
      <c r="C199" s="339">
        <f>IF(COUNTIF(CONTROL!$B$99:$B$148,'Funding by District'!D36)&gt;=1,"",ROW()-163)</f>
        <v>36</v>
      </c>
      <c r="F199" s="78"/>
      <c r="G199" s="78"/>
    </row>
    <row r="200" spans="2:7">
      <c r="B200" s="337" t="str">
        <f ca="1"/>
        <v>BALDWINSVILLE CSD</v>
      </c>
      <c r="C200" s="339">
        <f>IF(COUNTIF(CONTROL!$B$99:$B$148,'Funding by District'!D37)&gt;=1,"",ROW()-163)</f>
        <v>37</v>
      </c>
      <c r="F200" s="78"/>
      <c r="G200" s="78"/>
    </row>
    <row r="201" spans="2:7">
      <c r="B201" s="337" t="str">
        <f ca="1"/>
        <v>BALLSTON SPA CSD</v>
      </c>
      <c r="C201" s="339">
        <f>IF(COUNTIF(CONTROL!$B$99:$B$148,'Funding by District'!D38)&gt;=1,"",ROW()-163)</f>
        <v>38</v>
      </c>
      <c r="F201" s="78"/>
      <c r="G201" s="78"/>
    </row>
    <row r="202" spans="2:7">
      <c r="B202" s="337" t="str">
        <f ca="1"/>
        <v>BARKER CSD</v>
      </c>
      <c r="C202" s="339">
        <f>IF(COUNTIF(CONTROL!$B$99:$B$148,'Funding by District'!D39)&gt;=1,"",ROW()-163)</f>
        <v>39</v>
      </c>
      <c r="F202" s="78"/>
      <c r="G202" s="78"/>
    </row>
    <row r="203" spans="2:7">
      <c r="B203" s="337" t="str">
        <f ca="1"/>
        <v>BATAVIA CITY SD</v>
      </c>
      <c r="C203" s="339">
        <f>IF(COUNTIF(CONTROL!$B$99:$B$148,'Funding by District'!D40)&gt;=1,"",ROW()-163)</f>
        <v>40</v>
      </c>
      <c r="F203" s="78"/>
      <c r="G203" s="78"/>
    </row>
    <row r="204" spans="2:7">
      <c r="B204" s="337" t="str">
        <f ca="1"/>
        <v>BATH CSD</v>
      </c>
      <c r="C204" s="339">
        <f>IF(COUNTIF(CONTROL!$B$99:$B$148,'Funding by District'!D41)&gt;=1,"",ROW()-163)</f>
        <v>41</v>
      </c>
      <c r="F204" s="78"/>
      <c r="G204" s="78"/>
    </row>
    <row r="205" spans="2:7">
      <c r="B205" s="337" t="str">
        <f ca="1"/>
        <v>BAY SHORE UFSD</v>
      </c>
      <c r="C205" s="339">
        <f>IF(COUNTIF(CONTROL!$B$99:$B$148,'Funding by District'!D42)&gt;=1,"",ROW()-163)</f>
        <v>42</v>
      </c>
      <c r="F205" s="78"/>
      <c r="G205" s="78"/>
    </row>
    <row r="206" spans="2:7">
      <c r="B206" s="337" t="str">
        <f ca="1"/>
        <v>BAYPORT-BLUE POINT UFSD</v>
      </c>
      <c r="C206" s="339">
        <f>IF(COUNTIF(CONTROL!$B$99:$B$148,'Funding by District'!D43)&gt;=1,"",ROW()-163)</f>
        <v>43</v>
      </c>
      <c r="F206" s="78"/>
      <c r="G206" s="78"/>
    </row>
    <row r="207" spans="2:7">
      <c r="B207" s="337" t="str">
        <f ca="1"/>
        <v>BEACON CITY SD</v>
      </c>
      <c r="C207" s="339">
        <f>IF(COUNTIF(CONTROL!$B$99:$B$148,'Funding by District'!D44)&gt;=1,"",ROW()-163)</f>
        <v>44</v>
      </c>
      <c r="F207" s="78"/>
      <c r="G207" s="78"/>
    </row>
    <row r="208" spans="2:7">
      <c r="B208" s="337" t="str">
        <f ca="1"/>
        <v>BEAVER RIVER CSD</v>
      </c>
      <c r="C208" s="339">
        <f>IF(COUNTIF(CONTROL!$B$99:$B$148,'Funding by District'!D45)&gt;=1,"",ROW()-163)</f>
        <v>45</v>
      </c>
      <c r="F208" s="78"/>
      <c r="G208" s="78"/>
    </row>
    <row r="209" spans="2:7">
      <c r="B209" s="337" t="str">
        <f ca="1"/>
        <v>BEDFORD CSD</v>
      </c>
      <c r="C209" s="339">
        <f>IF(COUNTIF(CONTROL!$B$99:$B$148,'Funding by District'!D46)&gt;=1,"",ROW()-163)</f>
        <v>46</v>
      </c>
      <c r="F209" s="78"/>
      <c r="G209" s="78"/>
    </row>
    <row r="210" spans="2:7">
      <c r="B210" s="337" t="str">
        <f ca="1"/>
        <v>BEEKMANTOWN CSD</v>
      </c>
      <c r="C210" s="339">
        <f>IF(COUNTIF(CONTROL!$B$99:$B$148,'Funding by District'!D47)&gt;=1,"",ROW()-163)</f>
        <v>47</v>
      </c>
      <c r="F210" s="78"/>
      <c r="G210" s="78"/>
    </row>
    <row r="211" spans="2:7">
      <c r="B211" s="337" t="str">
        <f ca="1"/>
        <v>BELFAST CSD</v>
      </c>
      <c r="C211" s="339">
        <f>IF(COUNTIF(CONTROL!$B$99:$B$148,'Funding by District'!D48)&gt;=1,"",ROW()-163)</f>
        <v>48</v>
      </c>
      <c r="F211" s="78"/>
      <c r="G211" s="78"/>
    </row>
    <row r="212" spans="2:7">
      <c r="B212" s="337" t="str">
        <f ca="1"/>
        <v>BELLEVILLE HENDERSON CSD</v>
      </c>
      <c r="C212" s="339">
        <f>IF(COUNTIF(CONTROL!$B$99:$B$148,'Funding by District'!D49)&gt;=1,"",ROW()-163)</f>
        <v>49</v>
      </c>
      <c r="F212" s="78"/>
      <c r="G212" s="78"/>
    </row>
    <row r="213" spans="2:7">
      <c r="B213" s="337" t="str">
        <f ca="1"/>
        <v>BELLMORE UFSD</v>
      </c>
      <c r="C213" s="339">
        <f>IF(COUNTIF(CONTROL!$B$99:$B$148,'Funding by District'!D50)&gt;=1,"",ROW()-163)</f>
        <v>50</v>
      </c>
      <c r="F213" s="78"/>
      <c r="G213" s="78"/>
    </row>
    <row r="214" spans="2:7">
      <c r="B214" s="337" t="str">
        <f ca="1"/>
        <v>BELLMORE-MERRICK CENTRAL HS DISTRICT</v>
      </c>
      <c r="C214" s="339">
        <f>IF(COUNTIF(CONTROL!$B$99:$B$148,'Funding by District'!D51)&gt;=1,"",ROW()-163)</f>
        <v>51</v>
      </c>
      <c r="F214" s="78"/>
      <c r="G214" s="78"/>
    </row>
    <row r="215" spans="2:7">
      <c r="B215" s="337" t="str">
        <f ca="1"/>
        <v>BEMUS POINT CSD</v>
      </c>
      <c r="C215" s="339">
        <f>IF(COUNTIF(CONTROL!$B$99:$B$148,'Funding by District'!D52)&gt;=1,"",ROW()-163)</f>
        <v>52</v>
      </c>
      <c r="F215" s="78"/>
      <c r="G215" s="78"/>
    </row>
    <row r="216" spans="2:7">
      <c r="B216" s="337" t="str">
        <f ca="1"/>
        <v>BERLIN CSD</v>
      </c>
      <c r="C216" s="339">
        <f>IF(COUNTIF(CONTROL!$B$99:$B$148,'Funding by District'!D53)&gt;=1,"",ROW()-163)</f>
        <v>53</v>
      </c>
      <c r="F216" s="78"/>
      <c r="G216" s="78"/>
    </row>
    <row r="217" spans="2:7">
      <c r="B217" s="337" t="str">
        <f ca="1"/>
        <v>BERNE-KNOX-WESTERLO CSD</v>
      </c>
      <c r="C217" s="339">
        <f>IF(COUNTIF(CONTROL!$B$99:$B$148,'Funding by District'!D54)&gt;=1,"",ROW()-163)</f>
        <v>54</v>
      </c>
      <c r="F217" s="78"/>
      <c r="G217" s="78"/>
    </row>
    <row r="218" spans="2:7">
      <c r="B218" s="337" t="str">
        <f ca="1"/>
        <v>BETHLEHEM CSD</v>
      </c>
      <c r="C218" s="339">
        <f>IF(COUNTIF(CONTROL!$B$99:$B$148,'Funding by District'!D55)&gt;=1,"",ROW()-163)</f>
        <v>55</v>
      </c>
      <c r="F218" s="78"/>
      <c r="G218" s="78"/>
    </row>
    <row r="219" spans="2:7">
      <c r="B219" s="337" t="str">
        <f ca="1"/>
        <v>BETHPAGE UFSD</v>
      </c>
      <c r="C219" s="339">
        <f>IF(COUNTIF(CONTROL!$B$99:$B$148,'Funding by District'!D56)&gt;=1,"",ROW()-163)</f>
        <v>56</v>
      </c>
      <c r="F219" s="78"/>
      <c r="G219" s="78"/>
    </row>
    <row r="220" spans="2:7">
      <c r="B220" s="337" t="str">
        <f ca="1"/>
        <v>BINGHAMTON CITY SD</v>
      </c>
      <c r="C220" s="339">
        <f>IF(COUNTIF(CONTROL!$B$99:$B$148,'Funding by District'!D57)&gt;=1,"",ROW()-163)</f>
        <v>57</v>
      </c>
      <c r="F220" s="78"/>
      <c r="G220" s="78"/>
    </row>
    <row r="221" spans="2:7">
      <c r="B221" s="337" t="str">
        <f ca="1"/>
        <v>BLIND BROOK-RYE UFSD</v>
      </c>
      <c r="C221" s="339">
        <f>IF(COUNTIF(CONTROL!$B$99:$B$148,'Funding by District'!D58)&gt;=1,"",ROW()-163)</f>
        <v>58</v>
      </c>
      <c r="F221" s="78"/>
      <c r="G221" s="78"/>
    </row>
    <row r="222" spans="2:7">
      <c r="B222" s="337" t="str">
        <f ca="1"/>
        <v>BOLIVAR-RICHBURG CSD</v>
      </c>
      <c r="C222" s="339">
        <f>IF(COUNTIF(CONTROL!$B$99:$B$148,'Funding by District'!D59)&gt;=1,"",ROW()-163)</f>
        <v>59</v>
      </c>
      <c r="F222" s="78"/>
      <c r="G222" s="78"/>
    </row>
    <row r="223" spans="2:7">
      <c r="B223" s="337" t="str">
        <f ca="1"/>
        <v>BOLTON CSD</v>
      </c>
      <c r="C223" s="339">
        <f>IF(COUNTIF(CONTROL!$B$99:$B$148,'Funding by District'!D60)&gt;=1,"",ROW()-163)</f>
        <v>60</v>
      </c>
      <c r="F223" s="78"/>
      <c r="G223" s="78"/>
    </row>
    <row r="224" spans="2:7">
      <c r="B224" s="337" t="str">
        <f ca="1"/>
        <v>BRADFORD CSD</v>
      </c>
      <c r="C224" s="339">
        <f>IF(COUNTIF(CONTROL!$B$99:$B$148,'Funding by District'!D61)&gt;=1,"",ROW()-163)</f>
        <v>61</v>
      </c>
      <c r="F224" s="78"/>
      <c r="G224" s="78"/>
    </row>
    <row r="225" spans="2:7">
      <c r="B225" s="337" t="str">
        <f ca="1"/>
        <v>BRASHER FALLS CSD</v>
      </c>
      <c r="C225" s="339">
        <f>IF(COUNTIF(CONTROL!$B$99:$B$148,'Funding by District'!D62)&gt;=1,"",ROW()-163)</f>
        <v>62</v>
      </c>
      <c r="F225" s="78"/>
      <c r="G225" s="78"/>
    </row>
    <row r="226" spans="2:7">
      <c r="B226" s="337" t="str">
        <f ca="1"/>
        <v>BRENTWOOD UFSD</v>
      </c>
      <c r="C226" s="339">
        <f>IF(COUNTIF(CONTROL!$B$99:$B$148,'Funding by District'!D63)&gt;=1,"",ROW()-163)</f>
        <v>63</v>
      </c>
      <c r="F226" s="78"/>
      <c r="G226" s="78"/>
    </row>
    <row r="227" spans="2:7">
      <c r="B227" s="337" t="str">
        <f ca="1"/>
        <v>BREWSTER CSD</v>
      </c>
      <c r="C227" s="339">
        <f>IF(COUNTIF(CONTROL!$B$99:$B$148,'Funding by District'!D64)&gt;=1,"",ROW()-163)</f>
        <v>64</v>
      </c>
      <c r="F227" s="78"/>
      <c r="G227" s="78"/>
    </row>
    <row r="228" spans="2:7">
      <c r="B228" s="337" t="str">
        <f ca="1"/>
        <v>BRIARCLIFF MANOR UFSD</v>
      </c>
      <c r="C228" s="339">
        <f>IF(COUNTIF(CONTROL!$B$99:$B$148,'Funding by District'!D65)&gt;=1,"",ROW()-163)</f>
        <v>65</v>
      </c>
      <c r="F228" s="78"/>
      <c r="G228" s="78"/>
    </row>
    <row r="229" spans="2:7">
      <c r="B229" s="337" t="str">
        <f ca="1"/>
        <v>BRIDGEHAMPTON UFSD</v>
      </c>
      <c r="C229" s="339">
        <f>IF(COUNTIF(CONTROL!$B$99:$B$148,'Funding by District'!D66)&gt;=1,"",ROW()-163)</f>
        <v>66</v>
      </c>
      <c r="F229" s="78"/>
      <c r="G229" s="78"/>
    </row>
    <row r="230" spans="2:7">
      <c r="B230" s="337" t="str">
        <f ca="1"/>
        <v>BRIGHTON CSD</v>
      </c>
      <c r="C230" s="339">
        <f>IF(COUNTIF(CONTROL!$B$99:$B$148,'Funding by District'!D67)&gt;=1,"",ROW()-163)</f>
        <v>67</v>
      </c>
      <c r="F230" s="78"/>
      <c r="G230" s="78"/>
    </row>
    <row r="231" spans="2:7">
      <c r="B231" s="337" t="str">
        <f ca="1"/>
        <v>BROADALBIN-PERTH CSD</v>
      </c>
      <c r="C231" s="339">
        <f>IF(COUNTIF(CONTROL!$B$99:$B$148,'Funding by District'!D68)&gt;=1,"",ROW()-163)</f>
        <v>68</v>
      </c>
      <c r="F231" s="78"/>
      <c r="G231" s="78"/>
    </row>
    <row r="232" spans="2:7">
      <c r="B232" s="337" t="str">
        <f ca="1"/>
        <v>BROCKPORT CSD</v>
      </c>
      <c r="C232" s="339">
        <f>IF(COUNTIF(CONTROL!$B$99:$B$148,'Funding by District'!D69)&gt;=1,"",ROW()-163)</f>
        <v>69</v>
      </c>
      <c r="F232" s="78"/>
      <c r="G232" s="78"/>
    </row>
    <row r="233" spans="2:7">
      <c r="B233" s="337" t="str">
        <f ca="1"/>
        <v>BROCTON CSD</v>
      </c>
      <c r="C233" s="339">
        <f>IF(COUNTIF(CONTROL!$B$99:$B$148,'Funding by District'!D70)&gt;=1,"",ROW()-163)</f>
        <v>70</v>
      </c>
      <c r="F233" s="78"/>
      <c r="G233" s="78"/>
    </row>
    <row r="234" spans="2:7">
      <c r="B234" s="337" t="str">
        <f ca="1"/>
        <v>BRONXVILLE UFSD</v>
      </c>
      <c r="C234" s="339">
        <f>IF(COUNTIF(CONTROL!$B$99:$B$148,'Funding by District'!D71)&gt;=1,"",ROW()-163)</f>
        <v>71</v>
      </c>
      <c r="F234" s="78"/>
      <c r="G234" s="78"/>
    </row>
    <row r="235" spans="2:7">
      <c r="B235" s="337" t="str">
        <f ca="1"/>
        <v>BROOKFIELD CSD</v>
      </c>
      <c r="C235" s="339">
        <f>IF(COUNTIF(CONTROL!$B$99:$B$148,'Funding by District'!D72)&gt;=1,"",ROW()-163)</f>
        <v>72</v>
      </c>
      <c r="F235" s="78"/>
      <c r="G235" s="78"/>
    </row>
    <row r="236" spans="2:7">
      <c r="B236" s="337" t="str">
        <f ca="1"/>
        <v>BROOKHAVEN-COMSEWOGUE UFSD</v>
      </c>
      <c r="C236" s="339">
        <f>IF(COUNTIF(CONTROL!$B$99:$B$148,'Funding by District'!D73)&gt;=1,"",ROW()-163)</f>
        <v>73</v>
      </c>
      <c r="F236" s="78"/>
      <c r="G236" s="78"/>
    </row>
    <row r="237" spans="2:7">
      <c r="B237" s="337" t="str">
        <f ca="1"/>
        <v>BRUNSWICK CSD (BRITTONKILL)</v>
      </c>
      <c r="C237" s="339">
        <f>IF(COUNTIF(CONTROL!$B$99:$B$148,'Funding by District'!D74)&gt;=1,"",ROW()-163)</f>
        <v>74</v>
      </c>
      <c r="F237" s="78"/>
      <c r="G237" s="78"/>
    </row>
    <row r="238" spans="2:7">
      <c r="B238" s="337" t="str">
        <f ca="1"/>
        <v>BRUSHTON-MOIRA CSD</v>
      </c>
      <c r="C238" s="339">
        <f>IF(COUNTIF(CONTROL!$B$99:$B$148,'Funding by District'!D75)&gt;=1,"",ROW()-163)</f>
        <v>75</v>
      </c>
      <c r="F238" s="78"/>
      <c r="G238" s="78"/>
    </row>
    <row r="239" spans="2:7">
      <c r="B239" s="337" t="str">
        <f ca="1"/>
        <v>BUFFALO CITY SD</v>
      </c>
      <c r="C239" s="339">
        <f>IF(COUNTIF(CONTROL!$B$99:$B$148,'Funding by District'!D76)&gt;=1,"",ROW()-163)</f>
        <v>76</v>
      </c>
      <c r="F239" s="78"/>
      <c r="G239" s="78"/>
    </row>
    <row r="240" spans="2:7">
      <c r="B240" s="337" t="str">
        <f ca="1"/>
        <v>BURNT HILLS-BALLSTON LAKE CSD</v>
      </c>
      <c r="C240" s="339">
        <f>IF(COUNTIF(CONTROL!$B$99:$B$148,'Funding by District'!D77)&gt;=1,"",ROW()-163)</f>
        <v>77</v>
      </c>
      <c r="F240" s="78"/>
      <c r="G240" s="78"/>
    </row>
    <row r="241" spans="2:7">
      <c r="B241" s="337" t="str">
        <f ca="1"/>
        <v>BYRAM HILLS CSD</v>
      </c>
      <c r="C241" s="339">
        <f>IF(COUNTIF(CONTROL!$B$99:$B$148,'Funding by District'!D78)&gt;=1,"",ROW()-163)</f>
        <v>78</v>
      </c>
      <c r="F241" s="78"/>
      <c r="G241" s="78"/>
    </row>
    <row r="242" spans="2:7">
      <c r="B242" s="337" t="str">
        <f ca="1"/>
        <v>BYRON-BERGEN CSD</v>
      </c>
      <c r="C242" s="339">
        <f>IF(COUNTIF(CONTROL!$B$99:$B$148,'Funding by District'!D79)&gt;=1,"",ROW()-163)</f>
        <v>79</v>
      </c>
      <c r="F242" s="78"/>
      <c r="G242" s="78"/>
    </row>
    <row r="243" spans="2:7">
      <c r="B243" s="337" t="str">
        <f ca="1"/>
        <v>CAIRO-DURHAM CSD</v>
      </c>
      <c r="C243" s="339">
        <f>IF(COUNTIF(CONTROL!$B$99:$B$148,'Funding by District'!D80)&gt;=1,"",ROW()-163)</f>
        <v>80</v>
      </c>
      <c r="F243" s="78"/>
      <c r="G243" s="78"/>
    </row>
    <row r="244" spans="2:7">
      <c r="B244" s="337" t="str">
        <f ca="1"/>
        <v>CALEDONIA-MUMFORD CSD</v>
      </c>
      <c r="C244" s="339">
        <f>IF(COUNTIF(CONTROL!$B$99:$B$148,'Funding by District'!D81)&gt;=1,"",ROW()-163)</f>
        <v>81</v>
      </c>
      <c r="F244" s="78"/>
      <c r="G244" s="78"/>
    </row>
    <row r="245" spans="2:7">
      <c r="B245" s="337" t="str">
        <f ca="1"/>
        <v>CAMBRIDGE CSD</v>
      </c>
      <c r="C245" s="339">
        <f>IF(COUNTIF(CONTROL!$B$99:$B$148,'Funding by District'!D82)&gt;=1,"",ROW()-163)</f>
        <v>82</v>
      </c>
      <c r="F245" s="78"/>
      <c r="G245" s="78"/>
    </row>
    <row r="246" spans="2:7">
      <c r="B246" s="337" t="str">
        <f ca="1"/>
        <v>CAMDEN CSD</v>
      </c>
      <c r="C246" s="339">
        <f>IF(COUNTIF(CONTROL!$B$99:$B$148,'Funding by District'!D83)&gt;=1,"",ROW()-163)</f>
        <v>83</v>
      </c>
      <c r="F246" s="78"/>
      <c r="G246" s="78"/>
    </row>
    <row r="247" spans="2:7">
      <c r="B247" s="337" t="str">
        <f ca="1"/>
        <v>CAMPBELL-SAVONA CSD</v>
      </c>
      <c r="C247" s="339">
        <f>IF(COUNTIF(CONTROL!$B$99:$B$148,'Funding by District'!D84)&gt;=1,"",ROW()-163)</f>
        <v>84</v>
      </c>
      <c r="F247" s="78"/>
      <c r="G247" s="78"/>
    </row>
    <row r="248" spans="2:7">
      <c r="B248" s="337" t="str">
        <f ca="1"/>
        <v>CANAJOHARIE CSD</v>
      </c>
      <c r="C248" s="339">
        <f>IF(COUNTIF(CONTROL!$B$99:$B$148,'Funding by District'!D85)&gt;=1,"",ROW()-163)</f>
        <v>85</v>
      </c>
      <c r="F248" s="78"/>
      <c r="G248" s="78"/>
    </row>
    <row r="249" spans="2:7">
      <c r="B249" s="337" t="str">
        <f ca="1"/>
        <v>CANANDAIGUA CITY SD</v>
      </c>
      <c r="C249" s="339">
        <f>IF(COUNTIF(CONTROL!$B$99:$B$148,'Funding by District'!D86)&gt;=1,"",ROW()-163)</f>
        <v>86</v>
      </c>
      <c r="F249" s="78"/>
      <c r="G249" s="78"/>
    </row>
    <row r="250" spans="2:7">
      <c r="B250" s="337" t="str">
        <f ca="1"/>
        <v>CANASERAGA CSD</v>
      </c>
      <c r="C250" s="339">
        <f>IF(COUNTIF(CONTROL!$B$99:$B$148,'Funding by District'!D87)&gt;=1,"",ROW()-163)</f>
        <v>87</v>
      </c>
      <c r="F250" s="78"/>
      <c r="G250" s="78"/>
    </row>
    <row r="251" spans="2:7">
      <c r="B251" s="337" t="str">
        <f ca="1"/>
        <v>CANASTOTA CSD</v>
      </c>
      <c r="C251" s="339">
        <f>IF(COUNTIF(CONTROL!$B$99:$B$148,'Funding by District'!D88)&gt;=1,"",ROW()-163)</f>
        <v>88</v>
      </c>
      <c r="F251" s="78"/>
      <c r="G251" s="78"/>
    </row>
    <row r="252" spans="2:7">
      <c r="B252" s="337" t="str">
        <f ca="1"/>
        <v>CANDOR CSD</v>
      </c>
      <c r="C252" s="339">
        <f>IF(COUNTIF(CONTROL!$B$99:$B$148,'Funding by District'!D89)&gt;=1,"",ROW()-163)</f>
        <v>89</v>
      </c>
      <c r="F252" s="78"/>
      <c r="G252" s="78"/>
    </row>
    <row r="253" spans="2:7">
      <c r="B253" s="337" t="str">
        <f ca="1"/>
        <v>CANISTEO-GREENWOOD CSD</v>
      </c>
      <c r="C253" s="339">
        <f>IF(COUNTIF(CONTROL!$B$99:$B$148,'Funding by District'!D90)&gt;=1,"",ROW()-163)</f>
        <v>90</v>
      </c>
      <c r="F253" s="78"/>
      <c r="G253" s="78"/>
    </row>
    <row r="254" spans="2:7">
      <c r="B254" s="337" t="str">
        <f ca="1"/>
        <v>CANTON CSD</v>
      </c>
      <c r="C254" s="339">
        <f>IF(COUNTIF(CONTROL!$B$99:$B$148,'Funding by District'!D91)&gt;=1,"",ROW()-163)</f>
        <v>91</v>
      </c>
      <c r="F254" s="78"/>
      <c r="G254" s="78"/>
    </row>
    <row r="255" spans="2:7">
      <c r="B255" s="337" t="str">
        <f ca="1"/>
        <v>CARLE PLACE UFSD</v>
      </c>
      <c r="C255" s="339">
        <f>IF(COUNTIF(CONTROL!$B$99:$B$148,'Funding by District'!D92)&gt;=1,"",ROW()-163)</f>
        <v>92</v>
      </c>
      <c r="F255" s="78"/>
      <c r="G255" s="78"/>
    </row>
    <row r="256" spans="2:7">
      <c r="B256" s="337" t="str">
        <f ca="1"/>
        <v>CARMEL CSD</v>
      </c>
      <c r="C256" s="339">
        <f>IF(COUNTIF(CONTROL!$B$99:$B$148,'Funding by District'!D93)&gt;=1,"",ROW()-163)</f>
        <v>93</v>
      </c>
      <c r="F256" s="78"/>
      <c r="G256" s="78"/>
    </row>
    <row r="257" spans="2:7">
      <c r="B257" s="337" t="str">
        <f ca="1"/>
        <v>CARTHAGE CSD</v>
      </c>
      <c r="C257" s="339">
        <f>IF(COUNTIF(CONTROL!$B$99:$B$148,'Funding by District'!D94)&gt;=1,"",ROW()-163)</f>
        <v>94</v>
      </c>
      <c r="F257" s="78"/>
      <c r="G257" s="78"/>
    </row>
    <row r="258" spans="2:7">
      <c r="B258" s="337" t="str">
        <f ca="1"/>
        <v>CASSADAGA VALLEY CSD</v>
      </c>
      <c r="C258" s="339">
        <f>IF(COUNTIF(CONTROL!$B$99:$B$148,'Funding by District'!D95)&gt;=1,"",ROW()-163)</f>
        <v>95</v>
      </c>
      <c r="F258" s="78"/>
      <c r="G258" s="78"/>
    </row>
    <row r="259" spans="2:7">
      <c r="B259" s="337" t="str">
        <f ca="1"/>
        <v>CATO-MERIDIAN CSD</v>
      </c>
      <c r="C259" s="339">
        <f>IF(COUNTIF(CONTROL!$B$99:$B$148,'Funding by District'!D96)&gt;=1,"",ROW()-163)</f>
        <v>96</v>
      </c>
      <c r="F259" s="78"/>
      <c r="G259" s="78"/>
    </row>
    <row r="260" spans="2:7">
      <c r="B260" s="337" t="str">
        <f ca="1"/>
        <v>CATSKILL CSD</v>
      </c>
      <c r="C260" s="339">
        <f>IF(COUNTIF(CONTROL!$B$99:$B$148,'Funding by District'!D97)&gt;=1,"",ROW()-163)</f>
        <v>97</v>
      </c>
      <c r="F260" s="78"/>
      <c r="G260" s="78"/>
    </row>
    <row r="261" spans="2:7">
      <c r="B261" s="337" t="str">
        <f ca="1"/>
        <v>CATTARAUGUS-LITTLE VALLEY CSD</v>
      </c>
      <c r="C261" s="339">
        <f>IF(COUNTIF(CONTROL!$B$99:$B$148,'Funding by District'!D98)&gt;=1,"",ROW()-163)</f>
        <v>98</v>
      </c>
      <c r="F261" s="78"/>
      <c r="G261" s="78"/>
    </row>
    <row r="262" spans="2:7">
      <c r="B262" s="337" t="str">
        <f ca="1"/>
        <v>CAZENOVIA CSD</v>
      </c>
      <c r="C262" s="339">
        <f>IF(COUNTIF(CONTROL!$B$99:$B$148,'Funding by District'!D99)&gt;=1,"",ROW()-163)</f>
        <v>99</v>
      </c>
      <c r="F262" s="78"/>
      <c r="G262" s="78"/>
    </row>
    <row r="263" spans="2:7">
      <c r="B263" s="337" t="str">
        <f ca="1"/>
        <v>CENTER MORICHES UFSD</v>
      </c>
      <c r="C263" s="339">
        <f>IF(COUNTIF(CONTROL!$B$99:$B$148,'Funding by District'!D100)&gt;=1,"",ROW()-163)</f>
        <v>100</v>
      </c>
      <c r="F263" s="78"/>
      <c r="G263" s="78"/>
    </row>
    <row r="264" spans="2:7">
      <c r="B264" s="337" t="str">
        <f ca="1"/>
        <v>CENTRAL ISLIP UFSD</v>
      </c>
      <c r="C264" s="339">
        <f>IF(COUNTIF(CONTROL!$B$99:$B$148,'Funding by District'!D101)&gt;=1,"",ROW()-163)</f>
        <v>101</v>
      </c>
      <c r="F264" s="78"/>
      <c r="G264" s="78"/>
    </row>
    <row r="265" spans="2:7">
      <c r="B265" s="337" t="str">
        <f ca="1"/>
        <v>CENTRAL SQUARE CSD</v>
      </c>
      <c r="C265" s="339">
        <f>IF(COUNTIF(CONTROL!$B$99:$B$148,'Funding by District'!D102)&gt;=1,"",ROW()-163)</f>
        <v>102</v>
      </c>
      <c r="F265" s="78"/>
      <c r="G265" s="78"/>
    </row>
    <row r="266" spans="2:7">
      <c r="B266" s="337" t="str">
        <f ca="1"/>
        <v>CENTRAL VALLEY CSD AT ILION-MOHAWK</v>
      </c>
      <c r="C266" s="339">
        <f>IF(COUNTIF(CONTROL!$B$99:$B$148,'Funding by District'!D103)&gt;=1,"",ROW()-163)</f>
        <v>103</v>
      </c>
      <c r="F266" s="78"/>
      <c r="G266" s="78"/>
    </row>
    <row r="267" spans="2:7">
      <c r="B267" s="337" t="str">
        <f ca="1"/>
        <v>CHAPPAQUA CSD</v>
      </c>
      <c r="C267" s="339">
        <f>IF(COUNTIF(CONTROL!$B$99:$B$148,'Funding by District'!D104)&gt;=1,"",ROW()-163)</f>
        <v>104</v>
      </c>
      <c r="F267" s="78"/>
      <c r="G267" s="78"/>
    </row>
    <row r="268" spans="2:7">
      <c r="B268" s="337" t="str">
        <f ca="1"/>
        <v>CHARLOTTE VALLEY CSD</v>
      </c>
      <c r="C268" s="339">
        <f>IF(COUNTIF(CONTROL!$B$99:$B$148,'Funding by District'!D105)&gt;=1,"",ROW()-163)</f>
        <v>105</v>
      </c>
      <c r="F268" s="78"/>
      <c r="G268" s="78"/>
    </row>
    <row r="269" spans="2:7">
      <c r="B269" s="337" t="str">
        <f ca="1"/>
        <v>CHATEAUGAY CSD</v>
      </c>
      <c r="C269" s="339">
        <f>IF(COUNTIF(CONTROL!$B$99:$B$148,'Funding by District'!D106)&gt;=1,"",ROW()-163)</f>
        <v>106</v>
      </c>
      <c r="F269" s="78"/>
      <c r="G269" s="78"/>
    </row>
    <row r="270" spans="2:7">
      <c r="B270" s="337" t="str">
        <f ca="1"/>
        <v>CHATHAM CSD</v>
      </c>
      <c r="C270" s="339">
        <f>IF(COUNTIF(CONTROL!$B$99:$B$148,'Funding by District'!D107)&gt;=1,"",ROW()-163)</f>
        <v>107</v>
      </c>
      <c r="F270" s="78"/>
      <c r="G270" s="78"/>
    </row>
    <row r="271" spans="2:7">
      <c r="B271" s="337" t="str">
        <f ca="1"/>
        <v>CHAUTAUQUA LAKE CSD</v>
      </c>
      <c r="C271" s="339">
        <f>IF(COUNTIF(CONTROL!$B$99:$B$148,'Funding by District'!D108)&gt;=1,"",ROW()-163)</f>
        <v>108</v>
      </c>
      <c r="F271" s="78"/>
      <c r="G271" s="78"/>
    </row>
    <row r="272" spans="2:7">
      <c r="B272" s="337" t="str">
        <f ca="1"/>
        <v>CHAZY UFSD</v>
      </c>
      <c r="C272" s="339">
        <f>IF(COUNTIF(CONTROL!$B$99:$B$148,'Funding by District'!D109)&gt;=1,"",ROW()-163)</f>
        <v>109</v>
      </c>
      <c r="F272" s="78"/>
      <c r="G272" s="78"/>
    </row>
    <row r="273" spans="2:7">
      <c r="B273" s="337" t="str">
        <f ca="1"/>
        <v>CHEEKTOWAGA CSD</v>
      </c>
      <c r="C273" s="339">
        <f>IF(COUNTIF(CONTROL!$B$99:$B$148,'Funding by District'!D110)&gt;=1,"",ROW()-163)</f>
        <v>110</v>
      </c>
      <c r="F273" s="78"/>
      <c r="G273" s="78"/>
    </row>
    <row r="274" spans="2:7">
      <c r="B274" s="337" t="str">
        <f ca="1"/>
        <v>CHEEKTOWAGA-MARYVALE UFSD</v>
      </c>
      <c r="C274" s="339">
        <f>IF(COUNTIF(CONTROL!$B$99:$B$148,'Funding by District'!D111)&gt;=1,"",ROW()-163)</f>
        <v>111</v>
      </c>
      <c r="F274" s="78"/>
      <c r="G274" s="78"/>
    </row>
    <row r="275" spans="2:7">
      <c r="B275" s="337" t="str">
        <f ca="1"/>
        <v>CHEEKTOWAGA-SLOAN UFSD</v>
      </c>
      <c r="C275" s="339">
        <f>IF(COUNTIF(CONTROL!$B$99:$B$148,'Funding by District'!D112)&gt;=1,"",ROW()-163)</f>
        <v>112</v>
      </c>
      <c r="F275" s="78"/>
      <c r="G275" s="78"/>
    </row>
    <row r="276" spans="2:7">
      <c r="B276" s="337" t="str">
        <f ca="1"/>
        <v>CHENANGO FORKS CSD</v>
      </c>
      <c r="C276" s="339">
        <f>IF(COUNTIF(CONTROL!$B$99:$B$148,'Funding by District'!D113)&gt;=1,"",ROW()-163)</f>
        <v>113</v>
      </c>
      <c r="F276" s="78"/>
      <c r="G276" s="78"/>
    </row>
    <row r="277" spans="2:7">
      <c r="B277" s="337" t="str">
        <f ca="1"/>
        <v>CHENANGO VALLEY CSD</v>
      </c>
      <c r="C277" s="339">
        <f>IF(COUNTIF(CONTROL!$B$99:$B$148,'Funding by District'!D114)&gt;=1,"",ROW()-163)</f>
        <v>114</v>
      </c>
      <c r="F277" s="78"/>
      <c r="G277" s="78"/>
    </row>
    <row r="278" spans="2:7">
      <c r="B278" s="337" t="str">
        <f ca="1"/>
        <v>CHERRY VALLEY-SPRINGFIELD CSD</v>
      </c>
      <c r="C278" s="339">
        <f>IF(COUNTIF(CONTROL!$B$99:$B$148,'Funding by District'!D115)&gt;=1,"",ROW()-163)</f>
        <v>115</v>
      </c>
      <c r="F278" s="78"/>
      <c r="G278" s="78"/>
    </row>
    <row r="279" spans="2:7">
      <c r="B279" s="337" t="str">
        <f ca="1"/>
        <v>CHESTER UFSD</v>
      </c>
      <c r="C279" s="339">
        <f>IF(COUNTIF(CONTROL!$B$99:$B$148,'Funding by District'!D116)&gt;=1,"",ROW()-163)</f>
        <v>116</v>
      </c>
      <c r="F279" s="78"/>
      <c r="G279" s="78"/>
    </row>
    <row r="280" spans="2:7">
      <c r="B280" s="337" t="str">
        <f ca="1"/>
        <v>CHITTENANGO CSD</v>
      </c>
      <c r="C280" s="339">
        <f>IF(COUNTIF(CONTROL!$B$99:$B$148,'Funding by District'!D117)&gt;=1,"",ROW()-163)</f>
        <v>117</v>
      </c>
      <c r="F280" s="78"/>
      <c r="G280" s="78"/>
    </row>
    <row r="281" spans="2:7">
      <c r="B281" s="337" t="str">
        <f ca="1"/>
        <v>CHURCHVILLE-CHILI CSD</v>
      </c>
      <c r="C281" s="339">
        <f>IF(COUNTIF(CONTROL!$B$99:$B$148,'Funding by District'!D118)&gt;=1,"",ROW()-163)</f>
        <v>118</v>
      </c>
      <c r="F281" s="78"/>
      <c r="G281" s="78"/>
    </row>
    <row r="282" spans="2:7">
      <c r="B282" s="337" t="str">
        <f ca="1"/>
        <v>CINCINNATUS CSD</v>
      </c>
      <c r="C282" s="339">
        <f>IF(COUNTIF(CONTROL!$B$99:$B$148,'Funding by District'!D119)&gt;=1,"",ROW()-163)</f>
        <v>119</v>
      </c>
      <c r="F282" s="78"/>
      <c r="G282" s="78"/>
    </row>
    <row r="283" spans="2:7">
      <c r="B283" s="337" t="str">
        <f ca="1"/>
        <v>CLARENCE CSD</v>
      </c>
      <c r="C283" s="339">
        <f>IF(COUNTIF(CONTROL!$B$99:$B$148,'Funding by District'!D120)&gt;=1,"",ROW()-163)</f>
        <v>120</v>
      </c>
      <c r="F283" s="78"/>
      <c r="G283" s="78"/>
    </row>
    <row r="284" spans="2:7">
      <c r="B284" s="337" t="str">
        <f ca="1"/>
        <v>CLARKSTOWN CSD</v>
      </c>
      <c r="C284" s="339">
        <f>IF(COUNTIF(CONTROL!$B$99:$B$148,'Funding by District'!D121)&gt;=1,"",ROW()-163)</f>
        <v>121</v>
      </c>
      <c r="F284" s="78"/>
      <c r="G284" s="78"/>
    </row>
    <row r="285" spans="2:7">
      <c r="B285" s="337" t="str">
        <f ca="1"/>
        <v>CLEVELAND HILL UFSD</v>
      </c>
      <c r="C285" s="339">
        <f>IF(COUNTIF(CONTROL!$B$99:$B$148,'Funding by District'!D122)&gt;=1,"",ROW()-163)</f>
        <v>122</v>
      </c>
      <c r="F285" s="78"/>
      <c r="G285" s="78"/>
    </row>
    <row r="286" spans="2:7">
      <c r="B286" s="337" t="str">
        <f ca="1"/>
        <v>CLIFTON-FINE CSD</v>
      </c>
      <c r="C286" s="339">
        <f>IF(COUNTIF(CONTROL!$B$99:$B$148,'Funding by District'!D123)&gt;=1,"",ROW()-163)</f>
        <v>123</v>
      </c>
      <c r="F286" s="78"/>
      <c r="G286" s="78"/>
    </row>
    <row r="287" spans="2:7">
      <c r="B287" s="337" t="str">
        <f ca="1"/>
        <v>CLINTON CSD</v>
      </c>
      <c r="C287" s="339">
        <f>IF(COUNTIF(CONTROL!$B$99:$B$148,'Funding by District'!D124)&gt;=1,"",ROW()-163)</f>
        <v>124</v>
      </c>
      <c r="F287" s="78"/>
      <c r="G287" s="78"/>
    </row>
    <row r="288" spans="2:7">
      <c r="B288" s="337" t="str">
        <f ca="1"/>
        <v>CLYDE-SAVANNAH CSD</v>
      </c>
      <c r="C288" s="339">
        <f>IF(COUNTIF(CONTROL!$B$99:$B$148,'Funding by District'!D125)&gt;=1,"",ROW()-163)</f>
        <v>125</v>
      </c>
      <c r="F288" s="78"/>
      <c r="G288" s="78"/>
    </row>
    <row r="289" spans="2:7">
      <c r="B289" s="337" t="str">
        <f ca="1"/>
        <v>CLYMER CSD</v>
      </c>
      <c r="C289" s="339">
        <f>IF(COUNTIF(CONTROL!$B$99:$B$148,'Funding by District'!D126)&gt;=1,"",ROW()-163)</f>
        <v>126</v>
      </c>
      <c r="F289" s="78"/>
      <c r="G289" s="78"/>
    </row>
    <row r="290" spans="2:7">
      <c r="B290" s="337" t="str">
        <f ca="1"/>
        <v>COBLESKILL-RICHMONDVILLE CSD</v>
      </c>
      <c r="C290" s="339">
        <f>IF(COUNTIF(CONTROL!$B$99:$B$148,'Funding by District'!D127)&gt;=1,"",ROW()-163)</f>
        <v>127</v>
      </c>
      <c r="F290" s="78"/>
      <c r="G290" s="78"/>
    </row>
    <row r="291" spans="2:7">
      <c r="B291" s="337" t="str">
        <f ca="1"/>
        <v>COHOES CITY SD</v>
      </c>
      <c r="C291" s="339">
        <f>IF(COUNTIF(CONTROL!$B$99:$B$148,'Funding by District'!D128)&gt;=1,"",ROW()-163)</f>
        <v>128</v>
      </c>
      <c r="F291" s="78"/>
      <c r="G291" s="78"/>
    </row>
    <row r="292" spans="2:7">
      <c r="B292" s="337" t="str">
        <f ca="1"/>
        <v>COLD SPRING HARBOR CSD</v>
      </c>
      <c r="C292" s="339">
        <f>IF(COUNTIF(CONTROL!$B$99:$B$148,'Funding by District'!D129)&gt;=1,"",ROW()-163)</f>
        <v>129</v>
      </c>
      <c r="F292" s="78"/>
      <c r="G292" s="78"/>
    </row>
    <row r="293" spans="2:7">
      <c r="B293" s="337" t="str">
        <f ca="1"/>
        <v>COLTON-PIERREPONT CSD</v>
      </c>
      <c r="C293" s="339">
        <f>IF(COUNTIF(CONTROL!$B$99:$B$148,'Funding by District'!D130)&gt;=1,"",ROW()-163)</f>
        <v>130</v>
      </c>
      <c r="F293" s="78"/>
      <c r="G293" s="78"/>
    </row>
    <row r="294" spans="2:7">
      <c r="B294" s="337" t="str">
        <f ca="1"/>
        <v>COMMACK UFSD</v>
      </c>
      <c r="C294" s="339">
        <f>IF(COUNTIF(CONTROL!$B$99:$B$148,'Funding by District'!D131)&gt;=1,"",ROW()-163)</f>
        <v>131</v>
      </c>
      <c r="F294" s="78"/>
      <c r="G294" s="78"/>
    </row>
    <row r="295" spans="2:7">
      <c r="B295" s="337" t="str">
        <f ca="1"/>
        <v>CONNETQUOT CSD</v>
      </c>
      <c r="C295" s="339">
        <f>IF(COUNTIF(CONTROL!$B$99:$B$148,'Funding by District'!D132)&gt;=1,"",ROW()-163)</f>
        <v>132</v>
      </c>
      <c r="F295" s="78"/>
      <c r="G295" s="78"/>
    </row>
    <row r="296" spans="2:7">
      <c r="B296" s="337" t="str">
        <f ca="1"/>
        <v>COOPERSTOWN CSD</v>
      </c>
      <c r="C296" s="339">
        <f>IF(COUNTIF(CONTROL!$B$99:$B$148,'Funding by District'!D133)&gt;=1,"",ROW()-163)</f>
        <v>133</v>
      </c>
      <c r="F296" s="78"/>
      <c r="G296" s="78"/>
    </row>
    <row r="297" spans="2:7">
      <c r="B297" s="337" t="str">
        <f ca="1"/>
        <v>COPENHAGEN CSD</v>
      </c>
      <c r="C297" s="339">
        <f>IF(COUNTIF(CONTROL!$B$99:$B$148,'Funding by District'!D134)&gt;=1,"",ROW()-163)</f>
        <v>134</v>
      </c>
      <c r="F297" s="78"/>
      <c r="G297" s="78"/>
    </row>
    <row r="298" spans="2:7">
      <c r="B298" s="337" t="str">
        <f ca="1"/>
        <v>COPIAGUE UFSD</v>
      </c>
      <c r="C298" s="339">
        <f>IF(COUNTIF(CONTROL!$B$99:$B$148,'Funding by District'!D135)&gt;=1,"",ROW()-163)</f>
        <v>135</v>
      </c>
      <c r="F298" s="78"/>
      <c r="G298" s="78"/>
    </row>
    <row r="299" spans="2:7">
      <c r="B299" s="337" t="str">
        <f ca="1"/>
        <v>CORINTH CSD</v>
      </c>
      <c r="C299" s="339">
        <f>IF(COUNTIF(CONTROL!$B$99:$B$148,'Funding by District'!D136)&gt;=1,"",ROW()-163)</f>
        <v>136</v>
      </c>
      <c r="F299" s="78"/>
      <c r="G299" s="78"/>
    </row>
    <row r="300" spans="2:7">
      <c r="B300" s="337" t="str">
        <f ca="1"/>
        <v>CORNING CITY SD</v>
      </c>
      <c r="C300" s="339">
        <f>IF(COUNTIF(CONTROL!$B$99:$B$148,'Funding by District'!D137)&gt;=1,"",ROW()-163)</f>
        <v>137</v>
      </c>
      <c r="F300" s="78"/>
      <c r="G300" s="78"/>
    </row>
    <row r="301" spans="2:7">
      <c r="B301" s="337" t="str">
        <f ca="1"/>
        <v>CORNWALL CSD</v>
      </c>
      <c r="C301" s="339">
        <f>IF(COUNTIF(CONTROL!$B$99:$B$148,'Funding by District'!D138)&gt;=1,"",ROW()-163)</f>
        <v>138</v>
      </c>
      <c r="F301" s="78"/>
      <c r="G301" s="78"/>
    </row>
    <row r="302" spans="2:7">
      <c r="B302" s="337" t="str">
        <f ca="1"/>
        <v>CORTLAND CITY SD</v>
      </c>
      <c r="C302" s="339">
        <f>IF(COUNTIF(CONTROL!$B$99:$B$148,'Funding by District'!D139)&gt;=1,"",ROW()-163)</f>
        <v>139</v>
      </c>
      <c r="F302" s="78"/>
      <c r="G302" s="78"/>
    </row>
    <row r="303" spans="2:7">
      <c r="B303" s="337" t="str">
        <f ca="1"/>
        <v>COXSACKIE-ATHENS CSD</v>
      </c>
      <c r="C303" s="339">
        <f>IF(COUNTIF(CONTROL!$B$99:$B$148,'Funding by District'!D140)&gt;=1,"",ROW()-163)</f>
        <v>140</v>
      </c>
      <c r="F303" s="78"/>
      <c r="G303" s="78"/>
    </row>
    <row r="304" spans="2:7">
      <c r="B304" s="337" t="str">
        <f ca="1"/>
        <v>CROTON-HARMON UFSD</v>
      </c>
      <c r="C304" s="339">
        <f>IF(COUNTIF(CONTROL!$B$99:$B$148,'Funding by District'!D141)&gt;=1,"",ROW()-163)</f>
        <v>141</v>
      </c>
      <c r="F304" s="78"/>
      <c r="G304" s="78"/>
    </row>
    <row r="305" spans="2:7">
      <c r="B305" s="337" t="str">
        <f ca="1"/>
        <v>CROWN POINT CSD</v>
      </c>
      <c r="C305" s="339">
        <f>IF(COUNTIF(CONTROL!$B$99:$B$148,'Funding by District'!D142)&gt;=1,"",ROW()-163)</f>
        <v>142</v>
      </c>
      <c r="F305" s="78"/>
      <c r="G305" s="78"/>
    </row>
    <row r="306" spans="2:7">
      <c r="B306" s="337" t="str">
        <f ca="1"/>
        <v>CUBA-RUSHFORD CSD</v>
      </c>
      <c r="C306" s="339">
        <f>IF(COUNTIF(CONTROL!$B$99:$B$148,'Funding by District'!D143)&gt;=1,"",ROW()-163)</f>
        <v>143</v>
      </c>
      <c r="F306" s="78"/>
      <c r="G306" s="78"/>
    </row>
    <row r="307" spans="2:7">
      <c r="B307" s="337" t="str">
        <f ca="1"/>
        <v>DALTON-NUNDA CSD (KESHEQUA)</v>
      </c>
      <c r="C307" s="339">
        <f>IF(COUNTIF(CONTROL!$B$99:$B$148,'Funding by District'!D144)&gt;=1,"",ROW()-163)</f>
        <v>144</v>
      </c>
      <c r="F307" s="78"/>
      <c r="G307" s="78"/>
    </row>
    <row r="308" spans="2:7">
      <c r="B308" s="337" t="str">
        <f ca="1"/>
        <v>DANSVILLE CSD</v>
      </c>
      <c r="C308" s="339">
        <f>IF(COUNTIF(CONTROL!$B$99:$B$148,'Funding by District'!D145)&gt;=1,"",ROW()-163)</f>
        <v>145</v>
      </c>
      <c r="F308" s="78"/>
      <c r="G308" s="78"/>
    </row>
    <row r="309" spans="2:7">
      <c r="B309" s="337" t="str">
        <f ca="1"/>
        <v>DEER PARK UFSD</v>
      </c>
      <c r="C309" s="339">
        <f>IF(COUNTIF(CONTROL!$B$99:$B$148,'Funding by District'!D146)&gt;=1,"",ROW()-163)</f>
        <v>146</v>
      </c>
      <c r="F309" s="78"/>
      <c r="G309" s="78"/>
    </row>
    <row r="310" spans="2:7">
      <c r="B310" s="337" t="str">
        <f ca="1"/>
        <v>DELAWARE ACADEMY CSD AT DELHI</v>
      </c>
      <c r="C310" s="339">
        <f>IF(COUNTIF(CONTROL!$B$99:$B$148,'Funding by District'!D147)&gt;=1,"",ROW()-163)</f>
        <v>147</v>
      </c>
      <c r="F310" s="78"/>
      <c r="G310" s="78"/>
    </row>
    <row r="311" spans="2:7">
      <c r="B311" s="337" t="str">
        <f ca="1"/>
        <v>DEPEW UFSD</v>
      </c>
      <c r="C311" s="339">
        <f>IF(COUNTIF(CONTROL!$B$99:$B$148,'Funding by District'!D148)&gt;=1,"",ROW()-163)</f>
        <v>148</v>
      </c>
      <c r="F311" s="78"/>
      <c r="G311" s="78"/>
    </row>
    <row r="312" spans="2:7">
      <c r="B312" s="337" t="str">
        <f ca="1"/>
        <v>DEPOSIT CSD</v>
      </c>
      <c r="C312" s="339">
        <f>IF(COUNTIF(CONTROL!$B$99:$B$148,'Funding by District'!D149)&gt;=1,"",ROW()-163)</f>
        <v>149</v>
      </c>
      <c r="F312" s="78"/>
      <c r="G312" s="78"/>
    </row>
    <row r="313" spans="2:7">
      <c r="B313" s="337" t="str">
        <f ca="1"/>
        <v>DERUYTER CSD</v>
      </c>
      <c r="C313" s="339">
        <f>IF(COUNTIF(CONTROL!$B$99:$B$148,'Funding by District'!D150)&gt;=1,"",ROW()-163)</f>
        <v>150</v>
      </c>
      <c r="F313" s="78"/>
      <c r="G313" s="78"/>
    </row>
    <row r="314" spans="2:7">
      <c r="B314" s="337" t="str">
        <f ca="1"/>
        <v>DOBBS FERRY UFSD</v>
      </c>
      <c r="C314" s="339">
        <f>IF(COUNTIF(CONTROL!$B$99:$B$148,'Funding by District'!D151)&gt;=1,"",ROW()-163)</f>
        <v>151</v>
      </c>
      <c r="F314" s="78"/>
      <c r="G314" s="78"/>
    </row>
    <row r="315" spans="2:7">
      <c r="B315" s="337" t="str">
        <f ca="1"/>
        <v>DOLGEVILLE CSD</v>
      </c>
      <c r="C315" s="339">
        <f>IF(COUNTIF(CONTROL!$B$99:$B$148,'Funding by District'!D152)&gt;=1,"",ROW()-163)</f>
        <v>152</v>
      </c>
      <c r="F315" s="78"/>
      <c r="G315" s="78"/>
    </row>
    <row r="316" spans="2:7">
      <c r="B316" s="337" t="str">
        <f ca="1"/>
        <v>DOVER UFSD</v>
      </c>
      <c r="C316" s="339">
        <f>IF(COUNTIF(CONTROL!$B$99:$B$148,'Funding by District'!D153)&gt;=1,"",ROW()-163)</f>
        <v>153</v>
      </c>
      <c r="F316" s="78"/>
      <c r="G316" s="78"/>
    </row>
    <row r="317" spans="2:7">
      <c r="B317" s="337" t="str">
        <f ca="1"/>
        <v>DOWNSVILLE CSD</v>
      </c>
      <c r="C317" s="339">
        <f>IF(COUNTIF(CONTROL!$B$99:$B$148,'Funding by District'!D154)&gt;=1,"",ROW()-163)</f>
        <v>154</v>
      </c>
      <c r="F317" s="78"/>
      <c r="G317" s="78"/>
    </row>
    <row r="318" spans="2:7">
      <c r="B318" s="337" t="str">
        <f ca="1"/>
        <v>DRYDEN CSD</v>
      </c>
      <c r="C318" s="339">
        <f>IF(COUNTIF(CONTROL!$B$99:$B$148,'Funding by District'!D155)&gt;=1,"",ROW()-163)</f>
        <v>155</v>
      </c>
      <c r="F318" s="78"/>
      <c r="G318" s="78"/>
    </row>
    <row r="319" spans="2:7">
      <c r="B319" s="337" t="str">
        <f ca="1"/>
        <v>DUANESBURG CSD</v>
      </c>
      <c r="C319" s="339">
        <f>IF(COUNTIF(CONTROL!$B$99:$B$148,'Funding by District'!D156)&gt;=1,"",ROW()-163)</f>
        <v>156</v>
      </c>
      <c r="F319" s="78"/>
      <c r="G319" s="78"/>
    </row>
    <row r="320" spans="2:7">
      <c r="B320" s="337" t="str">
        <f ca="1"/>
        <v>DUNDEE CSD</v>
      </c>
      <c r="C320" s="339">
        <f>IF(COUNTIF(CONTROL!$B$99:$B$148,'Funding by District'!D157)&gt;=1,"",ROW()-163)</f>
        <v>157</v>
      </c>
      <c r="F320" s="78"/>
      <c r="G320" s="78"/>
    </row>
    <row r="321" spans="2:7">
      <c r="B321" s="337" t="str">
        <f ca="1"/>
        <v>DUNKIRK CITY SD</v>
      </c>
      <c r="C321" s="339">
        <f>IF(COUNTIF(CONTROL!$B$99:$B$148,'Funding by District'!D158)&gt;=1,"",ROW()-163)</f>
        <v>158</v>
      </c>
      <c r="F321" s="78"/>
      <c r="G321" s="78"/>
    </row>
    <row r="322" spans="2:7">
      <c r="B322" s="337" t="str">
        <f ca="1"/>
        <v>EAST AURORA UFSD</v>
      </c>
      <c r="C322" s="339">
        <f>IF(COUNTIF(CONTROL!$B$99:$B$148,'Funding by District'!D159)&gt;=1,"",ROW()-163)</f>
        <v>159</v>
      </c>
      <c r="F322" s="78"/>
      <c r="G322" s="78"/>
    </row>
    <row r="323" spans="2:7">
      <c r="B323" s="337" t="str">
        <f ca="1"/>
        <v>EAST BLOOMFIELD CSD</v>
      </c>
      <c r="C323" s="339">
        <f>IF(COUNTIF(CONTROL!$B$99:$B$148,'Funding by District'!D160)&gt;=1,"",ROW()-163)</f>
        <v>160</v>
      </c>
      <c r="F323" s="78"/>
      <c r="G323" s="78"/>
    </row>
    <row r="324" spans="2:7">
      <c r="B324" s="337" t="str">
        <f ca="1"/>
        <v>EAST GREENBUSH CSD</v>
      </c>
      <c r="C324" s="339">
        <f>IF(COUNTIF(CONTROL!$B$99:$B$148,'Funding by District'!D161)&gt;=1,"",ROW()-163)</f>
        <v>161</v>
      </c>
      <c r="F324" s="78"/>
      <c r="G324" s="78"/>
    </row>
    <row r="325" spans="2:7">
      <c r="B325" s="337" t="str">
        <f ca="1"/>
        <v>EAST HAMPTON UFSD</v>
      </c>
      <c r="C325" s="339">
        <f>IF(COUNTIF(CONTROL!$B$99:$B$148,'Funding by District'!D162)&gt;=1,"",ROW()-163)</f>
        <v>162</v>
      </c>
      <c r="F325" s="78"/>
      <c r="G325" s="78"/>
    </row>
    <row r="326" spans="2:7">
      <c r="B326" s="337" t="str">
        <f ca="1"/>
        <v>EAST IRONDEQUOIT CSD</v>
      </c>
      <c r="C326" s="339">
        <f>IF(COUNTIF(CONTROL!$B$99:$B$148,'Funding by District'!D163)&gt;=1,"",ROW()-163)</f>
        <v>163</v>
      </c>
      <c r="F326" s="78"/>
      <c r="G326" s="78"/>
    </row>
    <row r="327" spans="2:7">
      <c r="B327" s="337" t="str">
        <f ca="1"/>
        <v>EAST ISLIP UFSD</v>
      </c>
      <c r="C327" s="339">
        <f>IF(COUNTIF(CONTROL!$B$99:$B$148,'Funding by District'!D164)&gt;=1,"",ROW()-163)</f>
        <v>164</v>
      </c>
      <c r="F327" s="78"/>
      <c r="G327" s="78"/>
    </row>
    <row r="328" spans="2:7">
      <c r="B328" s="337" t="str">
        <f ca="1"/>
        <v>EAST MEADOW UFSD</v>
      </c>
      <c r="C328" s="339">
        <f>IF(COUNTIF(CONTROL!$B$99:$B$148,'Funding by District'!D165)&gt;=1,"",ROW()-163)</f>
        <v>165</v>
      </c>
      <c r="F328" s="78"/>
      <c r="G328" s="78"/>
    </row>
    <row r="329" spans="2:7">
      <c r="B329" s="337" t="str">
        <f ca="1"/>
        <v>EAST MORICHES UFSD</v>
      </c>
      <c r="C329" s="339">
        <f>IF(COUNTIF(CONTROL!$B$99:$B$148,'Funding by District'!D166)&gt;=1,"",ROW()-163)</f>
        <v>166</v>
      </c>
      <c r="F329" s="78"/>
      <c r="G329" s="78"/>
    </row>
    <row r="330" spans="2:7">
      <c r="B330" s="337" t="str">
        <f ca="1"/>
        <v>EAST QUOGUE UFSD</v>
      </c>
      <c r="C330" s="339">
        <f>IF(COUNTIF(CONTROL!$B$99:$B$148,'Funding by District'!D167)&gt;=1,"",ROW()-163)</f>
        <v>167</v>
      </c>
      <c r="F330" s="78"/>
      <c r="G330" s="78"/>
    </row>
    <row r="331" spans="2:7">
      <c r="B331" s="337" t="str">
        <f ca="1"/>
        <v>EAST RAMAPO CSD (SPRING VALLEY)</v>
      </c>
      <c r="C331" s="339">
        <f>IF(COUNTIF(CONTROL!$B$99:$B$148,'Funding by District'!D168)&gt;=1,"",ROW()-163)</f>
        <v>168</v>
      </c>
      <c r="F331" s="78"/>
      <c r="G331" s="78"/>
    </row>
    <row r="332" spans="2:7">
      <c r="B332" s="337" t="str">
        <f ca="1"/>
        <v>EAST ROCHESTER UFSD</v>
      </c>
      <c r="C332" s="339">
        <f>IF(COUNTIF(CONTROL!$B$99:$B$148,'Funding by District'!D169)&gt;=1,"",ROW()-163)</f>
        <v>169</v>
      </c>
      <c r="F332" s="78"/>
      <c r="G332" s="78"/>
    </row>
    <row r="333" spans="2:7">
      <c r="B333" s="337" t="str">
        <f ca="1"/>
        <v>EAST ROCKAWAY UFSD</v>
      </c>
      <c r="C333" s="339">
        <f>IF(COUNTIF(CONTROL!$B$99:$B$148,'Funding by District'!D170)&gt;=1,"",ROW()-163)</f>
        <v>170</v>
      </c>
      <c r="F333" s="78"/>
      <c r="G333" s="78"/>
    </row>
    <row r="334" spans="2:7">
      <c r="B334" s="337" t="str">
        <f ca="1"/>
        <v>EAST SYRACUSE-MINOA CSD</v>
      </c>
      <c r="C334" s="339">
        <f>IF(COUNTIF(CONTROL!$B$99:$B$148,'Funding by District'!D171)&gt;=1,"",ROW()-163)</f>
        <v>171</v>
      </c>
      <c r="F334" s="78"/>
      <c r="G334" s="78"/>
    </row>
    <row r="335" spans="2:7">
      <c r="B335" s="337" t="str">
        <f ca="1"/>
        <v>EAST WILLISTON UFSD</v>
      </c>
      <c r="C335" s="339">
        <f>IF(COUNTIF(CONTROL!$B$99:$B$148,'Funding by District'!D172)&gt;=1,"",ROW()-163)</f>
        <v>172</v>
      </c>
      <c r="F335" s="78"/>
      <c r="G335" s="78"/>
    </row>
    <row r="336" spans="2:7">
      <c r="B336" s="337" t="str">
        <f ca="1"/>
        <v>EASTCHESTER UFSD</v>
      </c>
      <c r="C336" s="339">
        <f>IF(COUNTIF(CONTROL!$B$99:$B$148,'Funding by District'!D173)&gt;=1,"",ROW()-163)</f>
        <v>173</v>
      </c>
      <c r="F336" s="78"/>
      <c r="G336" s="78"/>
    </row>
    <row r="337" spans="2:7">
      <c r="B337" s="337" t="str">
        <f ca="1"/>
        <v>EASTPORT-SOUTH MANOR CSD</v>
      </c>
      <c r="C337" s="339">
        <f>IF(COUNTIF(CONTROL!$B$99:$B$148,'Funding by District'!D174)&gt;=1,"",ROW()-163)</f>
        <v>174</v>
      </c>
      <c r="F337" s="78"/>
      <c r="G337" s="78"/>
    </row>
    <row r="338" spans="2:7">
      <c r="B338" s="337" t="str">
        <f ca="1"/>
        <v>EDEN CSD</v>
      </c>
      <c r="C338" s="339">
        <f>IF(COUNTIF(CONTROL!$B$99:$B$148,'Funding by District'!D175)&gt;=1,"",ROW()-163)</f>
        <v>175</v>
      </c>
      <c r="F338" s="78"/>
      <c r="G338" s="78"/>
    </row>
    <row r="339" spans="2:7">
      <c r="B339" s="337" t="str">
        <f ca="1"/>
        <v>EDGEMONT UFSD</v>
      </c>
      <c r="C339" s="339">
        <f>IF(COUNTIF(CONTROL!$B$99:$B$148,'Funding by District'!D176)&gt;=1,"",ROW()-163)</f>
        <v>176</v>
      </c>
      <c r="F339" s="78"/>
      <c r="G339" s="78"/>
    </row>
    <row r="340" spans="2:7">
      <c r="B340" s="337" t="str">
        <f ca="1"/>
        <v>EDINBURG COMMON SD</v>
      </c>
      <c r="C340" s="339">
        <f>IF(COUNTIF(CONTROL!$B$99:$B$148,'Funding by District'!D177)&gt;=1,"",ROW()-163)</f>
        <v>177</v>
      </c>
      <c r="F340" s="78"/>
      <c r="G340" s="78"/>
    </row>
    <row r="341" spans="2:7">
      <c r="B341" s="337" t="str">
        <f ca="1"/>
        <v>EDMESTON CSD</v>
      </c>
      <c r="C341" s="339">
        <f>IF(COUNTIF(CONTROL!$B$99:$B$148,'Funding by District'!D178)&gt;=1,"",ROW()-163)</f>
        <v>178</v>
      </c>
      <c r="F341" s="78"/>
      <c r="G341" s="78"/>
    </row>
    <row r="342" spans="2:7">
      <c r="B342" s="337" t="str">
        <f ca="1"/>
        <v>EDWARDS-KNOX CSD</v>
      </c>
      <c r="C342" s="339">
        <f>IF(COUNTIF(CONTROL!$B$99:$B$148,'Funding by District'!D179)&gt;=1,"",ROW()-163)</f>
        <v>179</v>
      </c>
      <c r="F342" s="78"/>
      <c r="G342" s="78"/>
    </row>
    <row r="343" spans="2:7">
      <c r="B343" s="337" t="str">
        <f ca="1"/>
        <v>ELBA CSD</v>
      </c>
      <c r="C343" s="339">
        <f>IF(COUNTIF(CONTROL!$B$99:$B$148,'Funding by District'!D180)&gt;=1,"",ROW()-163)</f>
        <v>180</v>
      </c>
      <c r="F343" s="78"/>
      <c r="G343" s="78"/>
    </row>
    <row r="344" spans="2:7">
      <c r="B344" s="337" t="str">
        <f ca="1"/>
        <v>ELDRED CSD</v>
      </c>
      <c r="C344" s="339">
        <f>IF(COUNTIF(CONTROL!$B$99:$B$148,'Funding by District'!D181)&gt;=1,"",ROW()-163)</f>
        <v>181</v>
      </c>
      <c r="F344" s="78"/>
      <c r="G344" s="78"/>
    </row>
    <row r="345" spans="2:7">
      <c r="B345" s="337" t="str">
        <f ca="1"/>
        <v>ELIZABETHTOWN-LEWIS CSD</v>
      </c>
      <c r="C345" s="339">
        <f>IF(COUNTIF(CONTROL!$B$99:$B$148,'Funding by District'!D182)&gt;=1,"",ROW()-163)</f>
        <v>182</v>
      </c>
      <c r="F345" s="78"/>
      <c r="G345" s="78"/>
    </row>
    <row r="346" spans="2:7">
      <c r="B346" s="337" t="str">
        <f ca="1"/>
        <v>ELLENVILLE CSD</v>
      </c>
      <c r="C346" s="339">
        <f>IF(COUNTIF(CONTROL!$B$99:$B$148,'Funding by District'!D183)&gt;=1,"",ROW()-163)</f>
        <v>183</v>
      </c>
      <c r="F346" s="78"/>
      <c r="G346" s="78"/>
    </row>
    <row r="347" spans="2:7">
      <c r="B347" s="337" t="str">
        <f ca="1"/>
        <v>ELLICOTTVILLE CSD</v>
      </c>
      <c r="C347" s="339">
        <f>IF(COUNTIF(CONTROL!$B$99:$B$148,'Funding by District'!D184)&gt;=1,"",ROW()-163)</f>
        <v>184</v>
      </c>
      <c r="F347" s="78"/>
      <c r="G347" s="78"/>
    </row>
    <row r="348" spans="2:7">
      <c r="B348" s="337" t="str">
        <f ca="1"/>
        <v>ELMIRA CITY SD</v>
      </c>
      <c r="C348" s="339">
        <f>IF(COUNTIF(CONTROL!$B$99:$B$148,'Funding by District'!D185)&gt;=1,"",ROW()-163)</f>
        <v>185</v>
      </c>
      <c r="F348" s="78"/>
      <c r="G348" s="78"/>
    </row>
    <row r="349" spans="2:7">
      <c r="B349" s="337" t="str">
        <f ca="1"/>
        <v>ELMIRA HEIGHTS CSD</v>
      </c>
      <c r="C349" s="339">
        <f>IF(COUNTIF(CONTROL!$B$99:$B$148,'Funding by District'!D186)&gt;=1,"",ROW()-163)</f>
        <v>186</v>
      </c>
      <c r="F349" s="78"/>
      <c r="G349" s="78"/>
    </row>
    <row r="350" spans="2:7">
      <c r="B350" s="337" t="str">
        <f ca="1"/>
        <v>ELMONT UFSD</v>
      </c>
      <c r="C350" s="339">
        <f>IF(COUNTIF(CONTROL!$B$99:$B$148,'Funding by District'!D187)&gt;=1,"",ROW()-163)</f>
        <v>187</v>
      </c>
      <c r="F350" s="78"/>
      <c r="G350" s="78"/>
    </row>
    <row r="351" spans="2:7">
      <c r="B351" s="337" t="str">
        <f ca="1"/>
        <v>ELMSFORD UFSD</v>
      </c>
      <c r="C351" s="339">
        <f>IF(COUNTIF(CONTROL!$B$99:$B$148,'Funding by District'!D188)&gt;=1,"",ROW()-163)</f>
        <v>188</v>
      </c>
      <c r="F351" s="78"/>
      <c r="G351" s="78"/>
    </row>
    <row r="352" spans="2:7">
      <c r="B352" s="337" t="str">
        <f ca="1"/>
        <v>ELWOOD UFSD</v>
      </c>
      <c r="C352" s="339">
        <f>IF(COUNTIF(CONTROL!$B$99:$B$148,'Funding by District'!D189)&gt;=1,"",ROW()-163)</f>
        <v>189</v>
      </c>
      <c r="F352" s="78"/>
      <c r="G352" s="78"/>
    </row>
    <row r="353" spans="2:7">
      <c r="B353" s="337" t="str">
        <f ca="1"/>
        <v>EVANS-BRANT CSD (LAKE SHORE)</v>
      </c>
      <c r="C353" s="339">
        <f>IF(COUNTIF(CONTROL!$B$99:$B$148,'Funding by District'!D190)&gt;=1,"",ROW()-163)</f>
        <v>190</v>
      </c>
      <c r="F353" s="78"/>
      <c r="G353" s="78"/>
    </row>
    <row r="354" spans="2:7">
      <c r="B354" s="337" t="str">
        <f ca="1"/>
        <v>FABIUS-POMPEY CSD</v>
      </c>
      <c r="C354" s="339">
        <f>IF(COUNTIF(CONTROL!$B$99:$B$148,'Funding by District'!D191)&gt;=1,"",ROW()-163)</f>
        <v>191</v>
      </c>
      <c r="F354" s="78"/>
      <c r="G354" s="78"/>
    </row>
    <row r="355" spans="2:7">
      <c r="B355" s="337" t="str">
        <f ca="1"/>
        <v>FAIRPORT CSD</v>
      </c>
      <c r="C355" s="339">
        <f>IF(COUNTIF(CONTROL!$B$99:$B$148,'Funding by District'!D192)&gt;=1,"",ROW()-163)</f>
        <v>192</v>
      </c>
      <c r="F355" s="78"/>
      <c r="G355" s="78"/>
    </row>
    <row r="356" spans="2:7">
      <c r="B356" s="337" t="str">
        <f ca="1"/>
        <v>FALCONER CSD</v>
      </c>
      <c r="C356" s="339">
        <f>IF(COUNTIF(CONTROL!$B$99:$B$148,'Funding by District'!D193)&gt;=1,"",ROW()-163)</f>
        <v>193</v>
      </c>
      <c r="F356" s="78"/>
      <c r="G356" s="78"/>
    </row>
    <row r="357" spans="2:7">
      <c r="B357" s="337" t="str">
        <f ca="1"/>
        <v>FALLSBURG CSD</v>
      </c>
      <c r="C357" s="339">
        <f>IF(COUNTIF(CONTROL!$B$99:$B$148,'Funding by District'!D194)&gt;=1,"",ROW()-163)</f>
        <v>194</v>
      </c>
      <c r="F357" s="78"/>
      <c r="G357" s="78"/>
    </row>
    <row r="358" spans="2:7">
      <c r="B358" s="337" t="str">
        <f ca="1"/>
        <v>FARMINGDALE UFSD</v>
      </c>
      <c r="C358" s="339">
        <f>IF(COUNTIF(CONTROL!$B$99:$B$148,'Funding by District'!D195)&gt;=1,"",ROW()-163)</f>
        <v>195</v>
      </c>
      <c r="F358" s="78"/>
      <c r="G358" s="78"/>
    </row>
    <row r="359" spans="2:7">
      <c r="B359" s="337" t="str">
        <f ca="1"/>
        <v>FAYETTEVILLE-MANLIUS CSD</v>
      </c>
      <c r="C359" s="339">
        <f>IF(COUNTIF(CONTROL!$B$99:$B$148,'Funding by District'!D196)&gt;=1,"",ROW()-163)</f>
        <v>196</v>
      </c>
      <c r="F359" s="78"/>
      <c r="G359" s="78"/>
    </row>
    <row r="360" spans="2:7">
      <c r="B360" s="337" t="str">
        <f ca="1"/>
        <v>FILLMORE CSD</v>
      </c>
      <c r="C360" s="339">
        <f>IF(COUNTIF(CONTROL!$B$99:$B$148,'Funding by District'!D197)&gt;=1,"",ROW()-163)</f>
        <v>197</v>
      </c>
      <c r="F360" s="78"/>
      <c r="G360" s="78"/>
    </row>
    <row r="361" spans="2:7">
      <c r="B361" s="337" t="str">
        <f ca="1"/>
        <v>FIRE ISLAND UFSD</v>
      </c>
      <c r="C361" s="339">
        <f>IF(COUNTIF(CONTROL!$B$99:$B$148,'Funding by District'!D198)&gt;=1,"",ROW()-163)</f>
        <v>198</v>
      </c>
      <c r="F361" s="78"/>
      <c r="G361" s="78"/>
    </row>
    <row r="362" spans="2:7">
      <c r="B362" s="337" t="str">
        <f ca="1"/>
        <v>FISHERS ISLAND UFSD</v>
      </c>
      <c r="C362" s="339">
        <f>IF(COUNTIF(CONTROL!$B$99:$B$148,'Funding by District'!D199)&gt;=1,"",ROW()-163)</f>
        <v>199</v>
      </c>
      <c r="G362" s="78"/>
    </row>
    <row r="363" spans="2:7">
      <c r="B363" s="337" t="str">
        <f ca="1"/>
        <v>FLORAL PARK-BELLEROSE UFSD</v>
      </c>
      <c r="C363" s="339">
        <f>IF(COUNTIF(CONTROL!$B$99:$B$148,'Funding by District'!D200)&gt;=1,"",ROW()-163)</f>
        <v>200</v>
      </c>
      <c r="G363" s="78"/>
    </row>
    <row r="364" spans="2:7">
      <c r="B364" s="337" t="str">
        <f ca="1"/>
        <v>FLORIDA UFSD</v>
      </c>
      <c r="C364" s="339">
        <f>IF(COUNTIF(CONTROL!$B$99:$B$148,'Funding by District'!D201)&gt;=1,"",ROW()-163)</f>
        <v>201</v>
      </c>
      <c r="G364" s="78"/>
    </row>
    <row r="365" spans="2:7">
      <c r="B365" s="337" t="str">
        <f ca="1"/>
        <v>FONDA-FULTONVILLE CSD</v>
      </c>
      <c r="C365" s="339">
        <f>IF(COUNTIF(CONTROL!$B$99:$B$148,'Funding by District'!D202)&gt;=1,"",ROW()-163)</f>
        <v>202</v>
      </c>
      <c r="G365" s="78"/>
    </row>
    <row r="366" spans="2:7">
      <c r="B366" s="337" t="str">
        <f ca="1"/>
        <v>FORESTVILLE CSD</v>
      </c>
      <c r="C366" s="339">
        <f>IF(COUNTIF(CONTROL!$B$99:$B$148,'Funding by District'!D203)&gt;=1,"",ROW()-163)</f>
        <v>203</v>
      </c>
      <c r="G366" s="78"/>
    </row>
    <row r="367" spans="2:7">
      <c r="B367" s="337" t="str">
        <f ca="1"/>
        <v>FORT ANN CSD</v>
      </c>
      <c r="C367" s="339">
        <f>IF(COUNTIF(CONTROL!$B$99:$B$148,'Funding by District'!D204)&gt;=1,"",ROW()-163)</f>
        <v>204</v>
      </c>
      <c r="G367" s="78"/>
    </row>
    <row r="368" spans="2:7">
      <c r="B368" s="337" t="str">
        <f ca="1"/>
        <v>FORT EDWARD UFSD</v>
      </c>
      <c r="C368" s="339">
        <f>IF(COUNTIF(CONTROL!$B$99:$B$148,'Funding by District'!D205)&gt;=1,"",ROW()-163)</f>
        <v>205</v>
      </c>
      <c r="G368" s="78"/>
    </row>
    <row r="369" spans="2:7">
      <c r="B369" s="337" t="str">
        <f ca="1"/>
        <v>FORT PLAIN CSD</v>
      </c>
      <c r="C369" s="339">
        <f>IF(COUNTIF(CONTROL!$B$99:$B$148,'Funding by District'!D206)&gt;=1,"",ROW()-163)</f>
        <v>206</v>
      </c>
      <c r="G369" s="78"/>
    </row>
    <row r="370" spans="2:7">
      <c r="B370" s="337" t="str">
        <f ca="1"/>
        <v>FRANKFORT-SCHUYLER CSD</v>
      </c>
      <c r="C370" s="339">
        <f>IF(COUNTIF(CONTROL!$B$99:$B$148,'Funding by District'!D207)&gt;=1,"",ROW()-163)</f>
        <v>207</v>
      </c>
      <c r="G370" s="78"/>
    </row>
    <row r="371" spans="2:7">
      <c r="B371" s="337" t="str">
        <f ca="1"/>
        <v>FRANKLIN CSD</v>
      </c>
      <c r="C371" s="339">
        <f>IF(COUNTIF(CONTROL!$B$99:$B$148,'Funding by District'!D208)&gt;=1,"",ROW()-163)</f>
        <v>208</v>
      </c>
      <c r="G371" s="78"/>
    </row>
    <row r="372" spans="2:7">
      <c r="B372" s="337" t="str">
        <f ca="1"/>
        <v>FRANKLIN SQUARE UFSD</v>
      </c>
      <c r="C372" s="339">
        <f>IF(COUNTIF(CONTROL!$B$99:$B$148,'Funding by District'!D209)&gt;=1,"",ROW()-163)</f>
        <v>209</v>
      </c>
      <c r="G372" s="78"/>
    </row>
    <row r="373" spans="2:7">
      <c r="B373" s="337" t="str">
        <f ca="1"/>
        <v>FRANKLINVILLE CSD</v>
      </c>
      <c r="C373" s="339">
        <f>IF(COUNTIF(CONTROL!$B$99:$B$148,'Funding by District'!D210)&gt;=1,"",ROW()-163)</f>
        <v>210</v>
      </c>
      <c r="G373" s="78"/>
    </row>
    <row r="374" spans="2:7">
      <c r="B374" s="337" t="str">
        <f ca="1"/>
        <v>FREDONIA CSD</v>
      </c>
      <c r="C374" s="339">
        <f>IF(COUNTIF(CONTROL!$B$99:$B$148,'Funding by District'!D211)&gt;=1,"",ROW()-163)</f>
        <v>211</v>
      </c>
      <c r="G374" s="78"/>
    </row>
    <row r="375" spans="2:7">
      <c r="B375" s="337" t="str">
        <f ca="1"/>
        <v>FREEPORT UFSD</v>
      </c>
      <c r="C375" s="339">
        <f>IF(COUNTIF(CONTROL!$B$99:$B$148,'Funding by District'!D212)&gt;=1,"",ROW()-163)</f>
        <v>212</v>
      </c>
      <c r="G375" s="78"/>
    </row>
    <row r="376" spans="2:7">
      <c r="B376" s="337" t="str">
        <f ca="1"/>
        <v>FREWSBURG CSD</v>
      </c>
      <c r="C376" s="339">
        <f>IF(COUNTIF(CONTROL!$B$99:$B$148,'Funding by District'!D213)&gt;=1,"",ROW()-163)</f>
        <v>213</v>
      </c>
      <c r="G376" s="78"/>
    </row>
    <row r="377" spans="2:7">
      <c r="B377" s="337" t="str">
        <f ca="1"/>
        <v>FRIENDSHIP CSD</v>
      </c>
      <c r="C377" s="339">
        <f>IF(COUNTIF(CONTROL!$B$99:$B$148,'Funding by District'!D214)&gt;=1,"",ROW()-163)</f>
        <v>214</v>
      </c>
      <c r="G377" s="78"/>
    </row>
    <row r="378" spans="2:7">
      <c r="B378" s="337" t="str">
        <f ca="1"/>
        <v>FRONTIER CSD</v>
      </c>
      <c r="C378" s="339">
        <f>IF(COUNTIF(CONTROL!$B$99:$B$148,'Funding by District'!D215)&gt;=1,"",ROW()-163)</f>
        <v>215</v>
      </c>
      <c r="G378" s="78"/>
    </row>
    <row r="379" spans="2:7">
      <c r="B379" s="337" t="str">
        <f ca="1"/>
        <v>FULTON CITY SD</v>
      </c>
      <c r="C379" s="339">
        <f>IF(COUNTIF(CONTROL!$B$99:$B$148,'Funding by District'!D216)&gt;=1,"",ROW()-163)</f>
        <v>216</v>
      </c>
      <c r="G379" s="78"/>
    </row>
    <row r="380" spans="2:7">
      <c r="B380" s="337" t="str">
        <f ca="1"/>
        <v>GALWAY CSD</v>
      </c>
      <c r="C380" s="339">
        <f>IF(COUNTIF(CONTROL!$B$99:$B$148,'Funding by District'!D217)&gt;=1,"",ROW()-163)</f>
        <v>217</v>
      </c>
      <c r="G380" s="78"/>
    </row>
    <row r="381" spans="2:7">
      <c r="B381" s="337" t="str">
        <f ca="1"/>
        <v>GANANDA CSD</v>
      </c>
      <c r="C381" s="339">
        <f>IF(COUNTIF(CONTROL!$B$99:$B$148,'Funding by District'!D218)&gt;=1,"",ROW()-163)</f>
        <v>218</v>
      </c>
      <c r="G381" s="78"/>
    </row>
    <row r="382" spans="2:7">
      <c r="B382" s="337" t="str">
        <f ca="1"/>
        <v>GARDEN CITY UFSD</v>
      </c>
      <c r="C382" s="339">
        <f>IF(COUNTIF(CONTROL!$B$99:$B$148,'Funding by District'!D219)&gt;=1,"",ROW()-163)</f>
        <v>219</v>
      </c>
      <c r="G382" s="78"/>
    </row>
    <row r="383" spans="2:7">
      <c r="B383" s="337" t="str">
        <f ca="1"/>
        <v>GARRISON UFSD</v>
      </c>
      <c r="C383" s="339">
        <f>IF(COUNTIF(CONTROL!$B$99:$B$148,'Funding by District'!D220)&gt;=1,"",ROW()-163)</f>
        <v>220</v>
      </c>
      <c r="G383" s="78"/>
    </row>
    <row r="384" spans="2:7">
      <c r="B384" s="337" t="str">
        <f ca="1"/>
        <v>GATES-CHILI CSD</v>
      </c>
      <c r="C384" s="339">
        <f>IF(COUNTIF(CONTROL!$B$99:$B$148,'Funding by District'!D221)&gt;=1,"",ROW()-163)</f>
        <v>221</v>
      </c>
      <c r="G384" s="78"/>
    </row>
    <row r="385" spans="2:7">
      <c r="B385" s="337" t="str">
        <f ca="1"/>
        <v>GENERAL BROWN CSD</v>
      </c>
      <c r="C385" s="339">
        <f>IF(COUNTIF(CONTROL!$B$99:$B$148,'Funding by District'!D222)&gt;=1,"",ROW()-163)</f>
        <v>222</v>
      </c>
      <c r="G385" s="78"/>
    </row>
    <row r="386" spans="2:7">
      <c r="B386" s="337" t="str">
        <f ca="1"/>
        <v>GENESEE VALLEY CSD</v>
      </c>
      <c r="C386" s="339">
        <f>IF(COUNTIF(CONTROL!$B$99:$B$148,'Funding by District'!D223)&gt;=1,"",ROW()-163)</f>
        <v>223</v>
      </c>
      <c r="G386" s="78"/>
    </row>
    <row r="387" spans="2:7">
      <c r="B387" s="337" t="str">
        <f ca="1"/>
        <v>GENESEO CSD</v>
      </c>
      <c r="C387" s="339">
        <f>IF(COUNTIF(CONTROL!$B$99:$B$148,'Funding by District'!D224)&gt;=1,"",ROW()-163)</f>
        <v>224</v>
      </c>
      <c r="G387" s="78"/>
    </row>
    <row r="388" spans="2:7">
      <c r="B388" s="337" t="str">
        <f ca="1"/>
        <v>GENEVA CITY SD</v>
      </c>
      <c r="C388" s="339">
        <f>IF(COUNTIF(CONTROL!$B$99:$B$148,'Funding by District'!D225)&gt;=1,"",ROW()-163)</f>
        <v>225</v>
      </c>
      <c r="G388" s="78"/>
    </row>
    <row r="389" spans="2:7">
      <c r="B389" s="337" t="str">
        <f ca="1"/>
        <v>GEORGETOWN-SOUTH OTSELIC CSD</v>
      </c>
      <c r="C389" s="339">
        <f>IF(COUNTIF(CONTROL!$B$99:$B$148,'Funding by District'!D226)&gt;=1,"",ROW()-163)</f>
        <v>226</v>
      </c>
      <c r="G389" s="78"/>
    </row>
    <row r="390" spans="2:7">
      <c r="B390" s="337" t="str">
        <f ca="1"/>
        <v>GERMANTOWN CSD</v>
      </c>
      <c r="C390" s="339">
        <f>IF(COUNTIF(CONTROL!$B$99:$B$148,'Funding by District'!D227)&gt;=1,"",ROW()-163)</f>
        <v>227</v>
      </c>
      <c r="G390" s="78"/>
    </row>
    <row r="391" spans="2:7">
      <c r="B391" s="337" t="str">
        <f ca="1"/>
        <v>GILBERTSVILLE-MOUNT UPTON CSD</v>
      </c>
      <c r="C391" s="339">
        <f>IF(COUNTIF(CONTROL!$B$99:$B$148,'Funding by District'!D228)&gt;=1,"",ROW()-163)</f>
        <v>228</v>
      </c>
      <c r="G391" s="78"/>
    </row>
    <row r="392" spans="2:7">
      <c r="B392" s="337" t="str">
        <f ca="1"/>
        <v>GILBOA-CONESVILLE CSD</v>
      </c>
      <c r="C392" s="339">
        <f>IF(COUNTIF(CONTROL!$B$99:$B$148,'Funding by District'!D229)&gt;=1,"",ROW()-163)</f>
        <v>229</v>
      </c>
      <c r="G392" s="78"/>
    </row>
    <row r="393" spans="2:7">
      <c r="B393" s="337" t="str">
        <f ca="1"/>
        <v>GLEN COVE CITY SD</v>
      </c>
      <c r="C393" s="339">
        <f>IF(COUNTIF(CONTROL!$B$99:$B$148,'Funding by District'!D230)&gt;=1,"",ROW()-163)</f>
        <v>230</v>
      </c>
      <c r="G393" s="78"/>
    </row>
    <row r="394" spans="2:7">
      <c r="B394" s="337" t="str">
        <f ca="1"/>
        <v>GLENS FALLS CITY SD</v>
      </c>
      <c r="C394" s="339">
        <f>IF(COUNTIF(CONTROL!$B$99:$B$148,'Funding by District'!D231)&gt;=1,"",ROW()-163)</f>
        <v>231</v>
      </c>
      <c r="G394" s="78"/>
    </row>
    <row r="395" spans="2:7">
      <c r="B395" s="337" t="str">
        <f ca="1"/>
        <v>GLENS FALLS COMN SD</v>
      </c>
      <c r="C395" s="339">
        <f>IF(COUNTIF(CONTROL!$B$99:$B$148,'Funding by District'!D232)&gt;=1,"",ROW()-163)</f>
        <v>232</v>
      </c>
      <c r="G395" s="78"/>
    </row>
    <row r="396" spans="2:7">
      <c r="B396" s="337" t="str">
        <f ca="1"/>
        <v>GLOVERSVILLE CITY SD</v>
      </c>
      <c r="C396" s="339">
        <f>IF(COUNTIF(CONTROL!$B$99:$B$148,'Funding by District'!D233)&gt;=1,"",ROW()-163)</f>
        <v>233</v>
      </c>
      <c r="G396" s="78"/>
    </row>
    <row r="397" spans="2:7">
      <c r="B397" s="337" t="str">
        <f ca="1"/>
        <v>GORHAM-MIDDLESEX CSD (MARCUS WHITMAN</v>
      </c>
      <c r="C397" s="339">
        <f>IF(COUNTIF(CONTROL!$B$99:$B$148,'Funding by District'!D234)&gt;=1,"",ROW()-163)</f>
        <v>234</v>
      </c>
      <c r="G397" s="78"/>
    </row>
    <row r="398" spans="2:7">
      <c r="B398" s="337" t="str">
        <f ca="1"/>
        <v>GOSHEN CSD</v>
      </c>
      <c r="C398" s="339">
        <f>IF(COUNTIF(CONTROL!$B$99:$B$148,'Funding by District'!D235)&gt;=1,"",ROW()-163)</f>
        <v>235</v>
      </c>
      <c r="G398" s="78"/>
    </row>
    <row r="399" spans="2:7">
      <c r="B399" s="337" t="str">
        <f ca="1"/>
        <v>GOUVERNEUR CSD</v>
      </c>
      <c r="C399" s="339">
        <f>IF(COUNTIF(CONTROL!$B$99:$B$148,'Funding by District'!D236)&gt;=1,"",ROW()-163)</f>
        <v>236</v>
      </c>
      <c r="G399" s="78"/>
    </row>
    <row r="400" spans="2:7">
      <c r="B400" s="337" t="str">
        <f ca="1"/>
        <v>GOWANDA CSD</v>
      </c>
      <c r="C400" s="339">
        <f>IF(COUNTIF(CONTROL!$B$99:$B$148,'Funding by District'!D237)&gt;=1,"",ROW()-163)</f>
        <v>237</v>
      </c>
      <c r="G400" s="78"/>
    </row>
    <row r="401" spans="2:7">
      <c r="B401" s="337" t="str">
        <f ca="1"/>
        <v>GRAND ISLAND CSD</v>
      </c>
      <c r="C401" s="339">
        <f>IF(COUNTIF(CONTROL!$B$99:$B$148,'Funding by District'!D238)&gt;=1,"",ROW()-163)</f>
        <v>238</v>
      </c>
      <c r="G401" s="78"/>
    </row>
    <row r="402" spans="2:7">
      <c r="B402" s="337" t="str">
        <f ca="1"/>
        <v>GRANVILLE CSD</v>
      </c>
      <c r="C402" s="339">
        <f>IF(COUNTIF(CONTROL!$B$99:$B$148,'Funding by District'!D239)&gt;=1,"",ROW()-163)</f>
        <v>239</v>
      </c>
      <c r="G402" s="78"/>
    </row>
    <row r="403" spans="2:7">
      <c r="B403" s="337" t="str">
        <f ca="1"/>
        <v>GREAT NECK UFSD</v>
      </c>
      <c r="C403" s="339">
        <f>IF(COUNTIF(CONTROL!$B$99:$B$148,'Funding by District'!D240)&gt;=1,"",ROW()-163)</f>
        <v>240</v>
      </c>
      <c r="G403" s="78"/>
    </row>
    <row r="404" spans="2:7">
      <c r="B404" s="337" t="str">
        <f ca="1"/>
        <v>GREECE CSD</v>
      </c>
      <c r="C404" s="339">
        <f>IF(COUNTIF(CONTROL!$B$99:$B$148,'Funding by District'!D241)&gt;=1,"",ROW()-163)</f>
        <v>241</v>
      </c>
      <c r="G404" s="78"/>
    </row>
    <row r="405" spans="2:7">
      <c r="B405" s="337" t="str">
        <f ca="1"/>
        <v>GREEN ISLAND UFSD</v>
      </c>
      <c r="C405" s="339">
        <f>IF(COUNTIF(CONTROL!$B$99:$B$148,'Funding by District'!D242)&gt;=1,"",ROW()-163)</f>
        <v>242</v>
      </c>
      <c r="G405" s="78"/>
    </row>
    <row r="406" spans="2:7">
      <c r="B406" s="337" t="str">
        <f ca="1"/>
        <v>GREENBURGH CSD</v>
      </c>
      <c r="C406" s="339">
        <f>IF(COUNTIF(CONTROL!$B$99:$B$148,'Funding by District'!D243)&gt;=1,"",ROW()-163)</f>
        <v>243</v>
      </c>
      <c r="G406" s="78"/>
    </row>
    <row r="407" spans="2:7">
      <c r="B407" s="337" t="str">
        <f ca="1"/>
        <v>GREENE CSD</v>
      </c>
      <c r="C407" s="339">
        <f>IF(COUNTIF(CONTROL!$B$99:$B$148,'Funding by District'!D244)&gt;=1,"",ROW()-163)</f>
        <v>244</v>
      </c>
      <c r="G407" s="78"/>
    </row>
    <row r="408" spans="2:7">
      <c r="B408" s="337" t="str">
        <f ca="1"/>
        <v>GREENPORT UFSD</v>
      </c>
      <c r="C408" s="339">
        <f>IF(COUNTIF(CONTROL!$B$99:$B$148,'Funding by District'!D245)&gt;=1,"",ROW()-163)</f>
        <v>245</v>
      </c>
      <c r="G408" s="78"/>
    </row>
    <row r="409" spans="2:7">
      <c r="B409" s="337" t="str">
        <f ca="1"/>
        <v>GREENVILLE CSD</v>
      </c>
      <c r="C409" s="339">
        <f>IF(COUNTIF(CONTROL!$B$99:$B$148,'Funding by District'!D246)&gt;=1,"",ROW()-163)</f>
        <v>246</v>
      </c>
      <c r="G409" s="78"/>
    </row>
    <row r="410" spans="2:7">
      <c r="B410" s="337" t="str">
        <f ca="1"/>
        <v>GREENWICH CSD</v>
      </c>
      <c r="C410" s="339">
        <f>IF(COUNTIF(CONTROL!$B$99:$B$148,'Funding by District'!D247)&gt;=1,"",ROW()-163)</f>
        <v>247</v>
      </c>
      <c r="G410" s="78"/>
    </row>
    <row r="411" spans="2:7">
      <c r="B411" s="337" t="str">
        <f ca="1"/>
        <v>GREENWOOD LAKE UFSD</v>
      </c>
      <c r="C411" s="339">
        <f>IF(COUNTIF(CONTROL!$B$99:$B$148,'Funding by District'!D248)&gt;=1,"",ROW()-163)</f>
        <v>248</v>
      </c>
      <c r="G411" s="78"/>
    </row>
    <row r="412" spans="2:7">
      <c r="B412" s="337" t="str">
        <f ca="1"/>
        <v>GROTON CSD</v>
      </c>
      <c r="C412" s="339">
        <f>IF(COUNTIF(CONTROL!$B$99:$B$148,'Funding by District'!D249)&gt;=1,"",ROW()-163)</f>
        <v>249</v>
      </c>
      <c r="G412" s="78"/>
    </row>
    <row r="413" spans="2:7">
      <c r="B413" s="337" t="str">
        <f ca="1"/>
        <v>GUILDERLAND CSD</v>
      </c>
      <c r="C413" s="339">
        <f>IF(COUNTIF(CONTROL!$B$99:$B$148,'Funding by District'!D250)&gt;=1,"",ROW()-163)</f>
        <v>250</v>
      </c>
      <c r="G413" s="78"/>
    </row>
    <row r="414" spans="2:7">
      <c r="B414" s="337" t="str">
        <f ca="1"/>
        <v>HADLEY-LUZERNE CSD</v>
      </c>
      <c r="C414" s="339">
        <f>IF(COUNTIF(CONTROL!$B$99:$B$148,'Funding by District'!D251)&gt;=1,"",ROW()-163)</f>
        <v>251</v>
      </c>
      <c r="G414" s="78"/>
    </row>
    <row r="415" spans="2:7">
      <c r="B415" s="337" t="str">
        <f ca="1"/>
        <v>HALDANE CSD</v>
      </c>
      <c r="C415" s="339">
        <f>IF(COUNTIF(CONTROL!$B$99:$B$148,'Funding by District'!D252)&gt;=1,"",ROW()-163)</f>
        <v>252</v>
      </c>
      <c r="G415" s="78"/>
    </row>
    <row r="416" spans="2:7">
      <c r="B416" s="337" t="str">
        <f ca="1"/>
        <v>HALF HOLLOW HILLS CSD</v>
      </c>
      <c r="C416" s="339">
        <f>IF(COUNTIF(CONTROL!$B$99:$B$148,'Funding by District'!D253)&gt;=1,"",ROW()-163)</f>
        <v>253</v>
      </c>
      <c r="G416" s="78"/>
    </row>
    <row r="417" spans="2:7">
      <c r="B417" s="337" t="str">
        <f ca="1"/>
        <v>HAMBURG CSD</v>
      </c>
      <c r="C417" s="339">
        <f>IF(COUNTIF(CONTROL!$B$99:$B$148,'Funding by District'!D254)&gt;=1,"",ROW()-163)</f>
        <v>254</v>
      </c>
      <c r="G417" s="78"/>
    </row>
    <row r="418" spans="2:7">
      <c r="B418" s="337" t="str">
        <f ca="1"/>
        <v>HAMILTON CSD</v>
      </c>
      <c r="C418" s="339">
        <f>IF(COUNTIF(CONTROL!$B$99:$B$148,'Funding by District'!D255)&gt;=1,"",ROW()-163)</f>
        <v>255</v>
      </c>
      <c r="G418" s="78"/>
    </row>
    <row r="419" spans="2:7">
      <c r="B419" s="337" t="str">
        <f ca="1"/>
        <v>HAMMOND CSD</v>
      </c>
      <c r="C419" s="339">
        <f>IF(COUNTIF(CONTROL!$B$99:$B$148,'Funding by District'!D256)&gt;=1,"",ROW()-163)</f>
        <v>256</v>
      </c>
      <c r="G419" s="78"/>
    </row>
    <row r="420" spans="2:7">
      <c r="B420" s="337" t="str">
        <f ca="1"/>
        <v>HAMMONDSPORT CSD</v>
      </c>
      <c r="C420" s="339">
        <f>IF(COUNTIF(CONTROL!$B$99:$B$148,'Funding by District'!D257)&gt;=1,"",ROW()-163)</f>
        <v>257</v>
      </c>
      <c r="G420" s="78"/>
    </row>
    <row r="421" spans="2:7">
      <c r="B421" s="337" t="str">
        <f ca="1"/>
        <v>HAMPTON BAYS UFSD</v>
      </c>
      <c r="C421" s="339">
        <f>IF(COUNTIF(CONTROL!$B$99:$B$148,'Funding by District'!D258)&gt;=1,"",ROW()-163)</f>
        <v>258</v>
      </c>
      <c r="G421" s="78"/>
    </row>
    <row r="422" spans="2:7">
      <c r="B422" s="337" t="str">
        <f ca="1"/>
        <v>HANCOCK CSD</v>
      </c>
      <c r="C422" s="339">
        <f>IF(COUNTIF(CONTROL!$B$99:$B$148,'Funding by District'!D259)&gt;=1,"",ROW()-163)</f>
        <v>259</v>
      </c>
      <c r="G422" s="78"/>
    </row>
    <row r="423" spans="2:7">
      <c r="B423" s="337" t="str">
        <f ca="1"/>
        <v>HANNIBAL CSD</v>
      </c>
      <c r="C423" s="339">
        <f>IF(COUNTIF(CONTROL!$B$99:$B$148,'Funding by District'!D260)&gt;=1,"",ROW()-163)</f>
        <v>260</v>
      </c>
      <c r="G423" s="78"/>
    </row>
    <row r="424" spans="2:7">
      <c r="B424" s="337" t="str">
        <f ca="1"/>
        <v>HARBORFIELDS CSD</v>
      </c>
      <c r="C424" s="339">
        <f>IF(COUNTIF(CONTROL!$B$99:$B$148,'Funding by District'!D261)&gt;=1,"",ROW()-163)</f>
        <v>261</v>
      </c>
      <c r="G424" s="78"/>
    </row>
    <row r="425" spans="2:7">
      <c r="B425" s="337" t="str">
        <f ca="1"/>
        <v>HARPURSVILLE CSD</v>
      </c>
      <c r="C425" s="339">
        <f>IF(COUNTIF(CONTROL!$B$99:$B$148,'Funding by District'!D262)&gt;=1,"",ROW()-163)</f>
        <v>262</v>
      </c>
      <c r="G425" s="78"/>
    </row>
    <row r="426" spans="2:7">
      <c r="B426" s="337" t="str">
        <f ca="1"/>
        <v>HARRISON CSD</v>
      </c>
      <c r="C426" s="339">
        <f>IF(COUNTIF(CONTROL!$B$99:$B$148,'Funding by District'!D263)&gt;=1,"",ROW()-163)</f>
        <v>263</v>
      </c>
      <c r="G426" s="78"/>
    </row>
    <row r="427" spans="2:7">
      <c r="B427" s="337" t="str">
        <f ca="1"/>
        <v>HARRISVILLE CSD</v>
      </c>
      <c r="C427" s="339">
        <f>IF(COUNTIF(CONTROL!$B$99:$B$148,'Funding by District'!D264)&gt;=1,"",ROW()-163)</f>
        <v>264</v>
      </c>
      <c r="G427" s="78"/>
    </row>
    <row r="428" spans="2:7">
      <c r="B428" s="337" t="str">
        <f ca="1"/>
        <v>HARTFORD CSD</v>
      </c>
      <c r="C428" s="339">
        <f>IF(COUNTIF(CONTROL!$B$99:$B$148,'Funding by District'!D265)&gt;=1,"",ROW()-163)</f>
        <v>265</v>
      </c>
      <c r="G428" s="78"/>
    </row>
    <row r="429" spans="2:7">
      <c r="B429" s="337" t="str">
        <f ca="1"/>
        <v>HASTINGS-ON-HUDSON UFSD</v>
      </c>
      <c r="C429" s="339">
        <f>IF(COUNTIF(CONTROL!$B$99:$B$148,'Funding by District'!D266)&gt;=1,"",ROW()-163)</f>
        <v>266</v>
      </c>
      <c r="G429" s="78"/>
    </row>
    <row r="430" spans="2:7">
      <c r="B430" s="337" t="str">
        <f ca="1"/>
        <v>HAUPPAUGE UFSD</v>
      </c>
      <c r="C430" s="339">
        <f>IF(COUNTIF(CONTROL!$B$99:$B$148,'Funding by District'!D267)&gt;=1,"",ROW()-163)</f>
        <v>267</v>
      </c>
      <c r="G430" s="78"/>
    </row>
    <row r="431" spans="2:7">
      <c r="B431" s="337" t="str">
        <f ca="1"/>
        <v>HAVERSTRAW-STONY POINT CSD (NORTH RO</v>
      </c>
      <c r="C431" s="339">
        <f>IF(COUNTIF(CONTROL!$B$99:$B$148,'Funding by District'!D268)&gt;=1,"",ROW()-163)</f>
        <v>268</v>
      </c>
      <c r="G431" s="78"/>
    </row>
    <row r="432" spans="2:7">
      <c r="B432" s="337" t="str">
        <f ca="1"/>
        <v>HEMPSTEAD UFSD</v>
      </c>
      <c r="C432" s="339">
        <f>IF(COUNTIF(CONTROL!$B$99:$B$148,'Funding by District'!D269)&gt;=1,"",ROW()-163)</f>
        <v>269</v>
      </c>
      <c r="G432" s="78"/>
    </row>
    <row r="433" spans="2:7">
      <c r="B433" s="337" t="str">
        <f ca="1"/>
        <v>HENDRICK HUDSON CSD</v>
      </c>
      <c r="C433" s="339">
        <f>IF(COUNTIF(CONTROL!$B$99:$B$148,'Funding by District'!D270)&gt;=1,"",ROW()-163)</f>
        <v>270</v>
      </c>
      <c r="G433" s="78"/>
    </row>
    <row r="434" spans="2:7">
      <c r="B434" s="337" t="str">
        <f ca="1"/>
        <v>HERKIMER CSD</v>
      </c>
      <c r="C434" s="339">
        <f>IF(COUNTIF(CONTROL!$B$99:$B$148,'Funding by District'!D271)&gt;=1,"",ROW()-163)</f>
        <v>271</v>
      </c>
      <c r="G434" s="78"/>
    </row>
    <row r="435" spans="2:7">
      <c r="B435" s="337" t="str">
        <f ca="1"/>
        <v>HERMON-DEKALB CSD</v>
      </c>
      <c r="C435" s="339">
        <f>IF(COUNTIF(CONTROL!$B$99:$B$148,'Funding by District'!D272)&gt;=1,"",ROW()-163)</f>
        <v>272</v>
      </c>
      <c r="G435" s="78"/>
    </row>
    <row r="436" spans="2:7">
      <c r="B436" s="337" t="str">
        <f ca="1"/>
        <v>HERRICKS UFSD</v>
      </c>
      <c r="C436" s="339">
        <f>IF(COUNTIF(CONTROL!$B$99:$B$148,'Funding by District'!D273)&gt;=1,"",ROW()-163)</f>
        <v>273</v>
      </c>
      <c r="G436" s="78"/>
    </row>
    <row r="437" spans="2:7">
      <c r="B437" s="337" t="str">
        <f ca="1"/>
        <v>HEUVELTON CSD</v>
      </c>
      <c r="C437" s="339">
        <f>IF(COUNTIF(CONTROL!$B$99:$B$148,'Funding by District'!D274)&gt;=1,"",ROW()-163)</f>
        <v>274</v>
      </c>
      <c r="G437" s="78"/>
    </row>
    <row r="438" spans="2:7">
      <c r="B438" s="337" t="str">
        <f ca="1"/>
        <v>HEWLETT-WOODMERE UFSD</v>
      </c>
      <c r="C438" s="339">
        <f>IF(COUNTIF(CONTROL!$B$99:$B$148,'Funding by District'!D275)&gt;=1,"",ROW()-163)</f>
        <v>275</v>
      </c>
      <c r="G438" s="78"/>
    </row>
    <row r="439" spans="2:7">
      <c r="B439" s="337" t="str">
        <f ca="1"/>
        <v>HICKSVILLE UFSD</v>
      </c>
      <c r="C439" s="339">
        <f>IF(COUNTIF(CONTROL!$B$99:$B$148,'Funding by District'!D276)&gt;=1,"",ROW()-163)</f>
        <v>276</v>
      </c>
    </row>
    <row r="440" spans="2:7">
      <c r="B440" s="337" t="str">
        <f ca="1"/>
        <v>HIGHLAND CSD</v>
      </c>
      <c r="C440" s="339">
        <f>IF(COUNTIF(CONTROL!$B$99:$B$148,'Funding by District'!D277)&gt;=1,"",ROW()-163)</f>
        <v>277</v>
      </c>
    </row>
    <row r="441" spans="2:7">
      <c r="B441" s="337" t="str">
        <f ca="1"/>
        <v>HIGHLAND FALLS CSD</v>
      </c>
      <c r="C441" s="339">
        <f>IF(COUNTIF(CONTROL!$B$99:$B$148,'Funding by District'!D278)&gt;=1,"",ROW()-163)</f>
        <v>278</v>
      </c>
    </row>
    <row r="442" spans="2:7">
      <c r="B442" s="337" t="str">
        <f ca="1"/>
        <v>HILTON CSD</v>
      </c>
      <c r="C442" s="339">
        <f>IF(COUNTIF(CONTROL!$B$99:$B$148,'Funding by District'!D279)&gt;=1,"",ROW()-163)</f>
        <v>279</v>
      </c>
    </row>
    <row r="443" spans="2:7">
      <c r="B443" s="337" t="str">
        <f ca="1"/>
        <v>HINSDALE CSD</v>
      </c>
      <c r="C443" s="339">
        <f>IF(COUNTIF(CONTROL!$B$99:$B$148,'Funding by District'!D280)&gt;=1,"",ROW()-163)</f>
        <v>280</v>
      </c>
    </row>
    <row r="444" spans="2:7">
      <c r="B444" s="337" t="str">
        <f ca="1"/>
        <v>HOLLAND CSD</v>
      </c>
      <c r="C444" s="339">
        <f>IF(COUNTIF(CONTROL!$B$99:$B$148,'Funding by District'!D281)&gt;=1,"",ROW()-163)</f>
        <v>281</v>
      </c>
    </row>
    <row r="445" spans="2:7">
      <c r="B445" s="337" t="str">
        <f ca="1"/>
        <v>HOLLAND PATENT CSD</v>
      </c>
      <c r="C445" s="339">
        <f>IF(COUNTIF(CONTROL!$B$99:$B$148,'Funding by District'!D282)&gt;=1,"",ROW()-163)</f>
        <v>282</v>
      </c>
    </row>
    <row r="446" spans="2:7">
      <c r="B446" s="337" t="str">
        <f ca="1"/>
        <v>HOLLEY CSD</v>
      </c>
      <c r="C446" s="339">
        <f>IF(COUNTIF(CONTROL!$B$99:$B$148,'Funding by District'!D283)&gt;=1,"",ROW()-163)</f>
        <v>283</v>
      </c>
    </row>
    <row r="447" spans="2:7">
      <c r="B447" s="337" t="str">
        <f ca="1"/>
        <v>HOMER CSD</v>
      </c>
      <c r="C447" s="339">
        <f>IF(COUNTIF(CONTROL!$B$99:$B$148,'Funding by District'!D284)&gt;=1,"",ROW()-163)</f>
        <v>284</v>
      </c>
    </row>
    <row r="448" spans="2:7">
      <c r="B448" s="337" t="str">
        <f ca="1"/>
        <v>HONEOYE CSD</v>
      </c>
      <c r="C448" s="339">
        <f>IF(COUNTIF(CONTROL!$B$99:$B$148,'Funding by District'!D285)&gt;=1,"",ROW()-163)</f>
        <v>285</v>
      </c>
    </row>
    <row r="449" spans="2:3">
      <c r="B449" s="337" t="str">
        <f ca="1"/>
        <v>HONEOYE FALLS-LIMA CSD</v>
      </c>
      <c r="C449" s="339">
        <f>IF(COUNTIF(CONTROL!$B$99:$B$148,'Funding by District'!D286)&gt;=1,"",ROW()-163)</f>
        <v>286</v>
      </c>
    </row>
    <row r="450" spans="2:3">
      <c r="B450" s="337" t="str">
        <f ca="1"/>
        <v>HOOSIC VALLEY CSD</v>
      </c>
      <c r="C450" s="339">
        <f>IF(COUNTIF(CONTROL!$B$99:$B$148,'Funding by District'!D287)&gt;=1,"",ROW()-163)</f>
        <v>287</v>
      </c>
    </row>
    <row r="451" spans="2:3">
      <c r="B451" s="337" t="str">
        <f ca="1"/>
        <v>HOOSICK FALLS CSD</v>
      </c>
      <c r="C451" s="339">
        <f>IF(COUNTIF(CONTROL!$B$99:$B$148,'Funding by District'!D288)&gt;=1,"",ROW()-163)</f>
        <v>288</v>
      </c>
    </row>
    <row r="452" spans="2:3">
      <c r="B452" s="337" t="str">
        <f ca="1"/>
        <v>HORNELL CITY SD</v>
      </c>
      <c r="C452" s="339">
        <f>IF(COUNTIF(CONTROL!$B$99:$B$148,'Funding by District'!D289)&gt;=1,"",ROW()-163)</f>
        <v>289</v>
      </c>
    </row>
    <row r="453" spans="2:3">
      <c r="B453" s="337" t="str">
        <f ca="1"/>
        <v>HORSEHEADS CSD</v>
      </c>
      <c r="C453" s="339">
        <f>IF(COUNTIF(CONTROL!$B$99:$B$148,'Funding by District'!D290)&gt;=1,"",ROW()-163)</f>
        <v>290</v>
      </c>
    </row>
    <row r="454" spans="2:3">
      <c r="B454" s="337" t="str">
        <f ca="1"/>
        <v>HUDSON CITY SD</v>
      </c>
      <c r="C454" s="339">
        <f>IF(COUNTIF(CONTROL!$B$99:$B$148,'Funding by District'!D291)&gt;=1,"",ROW()-163)</f>
        <v>291</v>
      </c>
    </row>
    <row r="455" spans="2:3">
      <c r="B455" s="337" t="str">
        <f ca="1"/>
        <v>HUDSON FALLS CSD</v>
      </c>
      <c r="C455" s="339">
        <f>IF(COUNTIF(CONTROL!$B$99:$B$148,'Funding by District'!D292)&gt;=1,"",ROW()-163)</f>
        <v>292</v>
      </c>
    </row>
    <row r="456" spans="2:3">
      <c r="B456" s="337" t="str">
        <f ca="1"/>
        <v>HUNTER-TANNERSVILLE CSD</v>
      </c>
      <c r="C456" s="339">
        <f>IF(COUNTIF(CONTROL!$B$99:$B$148,'Funding by District'!D293)&gt;=1,"",ROW()-163)</f>
        <v>293</v>
      </c>
    </row>
    <row r="457" spans="2:3">
      <c r="B457" s="337" t="str">
        <f ca="1"/>
        <v>HUNTINGTON UFSD</v>
      </c>
      <c r="C457" s="339">
        <f>IF(COUNTIF(CONTROL!$B$99:$B$148,'Funding by District'!D294)&gt;=1,"",ROW()-163)</f>
        <v>294</v>
      </c>
    </row>
    <row r="458" spans="2:3">
      <c r="B458" s="337" t="str">
        <f ca="1"/>
        <v>HYDE PARK CSD</v>
      </c>
      <c r="C458" s="339">
        <f>IF(COUNTIF(CONTROL!$B$99:$B$148,'Funding by District'!D295)&gt;=1,"",ROW()-163)</f>
        <v>295</v>
      </c>
    </row>
    <row r="459" spans="2:3">
      <c r="B459" s="337" t="str">
        <f ca="1"/>
        <v>INDIAN LAKE CSD</v>
      </c>
      <c r="C459" s="339">
        <f>IF(COUNTIF(CONTROL!$B$99:$B$148,'Funding by District'!D296)&gt;=1,"",ROW()-163)</f>
        <v>296</v>
      </c>
    </row>
    <row r="460" spans="2:3">
      <c r="B460" s="337" t="str">
        <f ca="1"/>
        <v>INDIAN RIVER CSD</v>
      </c>
      <c r="C460" s="339">
        <f>IF(COUNTIF(CONTROL!$B$99:$B$148,'Funding by District'!D297)&gt;=1,"",ROW()-163)</f>
        <v>297</v>
      </c>
    </row>
    <row r="461" spans="2:3">
      <c r="B461" s="337" t="str">
        <f ca="1"/>
        <v>INLET COMN SD</v>
      </c>
      <c r="C461" s="339">
        <f>IF(COUNTIF(CONTROL!$B$99:$B$148,'Funding by District'!D298)&gt;=1,"",ROW()-163)</f>
        <v>298</v>
      </c>
    </row>
    <row r="462" spans="2:3">
      <c r="B462" s="337" t="str">
        <f ca="1"/>
        <v>IROQUOIS CSD</v>
      </c>
      <c r="C462" s="339">
        <f>IF(COUNTIF(CONTROL!$B$99:$B$148,'Funding by District'!D299)&gt;=1,"",ROW()-163)</f>
        <v>299</v>
      </c>
    </row>
    <row r="463" spans="2:3">
      <c r="B463" s="337" t="str">
        <f ca="1"/>
        <v>IRVINGTON UFSD</v>
      </c>
      <c r="C463" s="339">
        <f>IF(COUNTIF(CONTROL!$B$99:$B$148,'Funding by District'!D300)&gt;=1,"",ROW()-163)</f>
        <v>300</v>
      </c>
    </row>
    <row r="464" spans="2:3">
      <c r="B464" s="337" t="str">
        <f ca="1"/>
        <v>ISLAND PARK UFSD</v>
      </c>
      <c r="C464" s="339">
        <f>IF(COUNTIF(CONTROL!$B$99:$B$148,'Funding by District'!D301)&gt;=1,"",ROW()-163)</f>
        <v>301</v>
      </c>
    </row>
    <row r="465" spans="2:3">
      <c r="B465" s="337" t="str">
        <f ca="1"/>
        <v>ISLAND TREES UFSD</v>
      </c>
      <c r="C465" s="339">
        <f>IF(COUNTIF(CONTROL!$B$99:$B$148,'Funding by District'!D302)&gt;=1,"",ROW()-163)</f>
        <v>302</v>
      </c>
    </row>
    <row r="466" spans="2:3">
      <c r="B466" s="337" t="str">
        <f ca="1"/>
        <v>ISLIP UFSD</v>
      </c>
      <c r="C466" s="339">
        <f>IF(COUNTIF(CONTROL!$B$99:$B$148,'Funding by District'!D303)&gt;=1,"",ROW()-163)</f>
        <v>303</v>
      </c>
    </row>
    <row r="467" spans="2:3">
      <c r="B467" s="337" t="str">
        <f ca="1"/>
        <v>ITHACA CITY SD</v>
      </c>
      <c r="C467" s="339">
        <f>IF(COUNTIF(CONTROL!$B$99:$B$148,'Funding by District'!D304)&gt;=1,"",ROW()-163)</f>
        <v>304</v>
      </c>
    </row>
    <row r="468" spans="2:3">
      <c r="B468" s="337" t="str">
        <f ca="1"/>
        <v>JAMESTOWN CITY SD</v>
      </c>
      <c r="C468" s="339">
        <f>IF(COUNTIF(CONTROL!$B$99:$B$148,'Funding by District'!D305)&gt;=1,"",ROW()-163)</f>
        <v>305</v>
      </c>
    </row>
    <row r="469" spans="2:3">
      <c r="B469" s="337" t="str">
        <f ca="1"/>
        <v>JAMESVILLE-DEWITT CSD</v>
      </c>
      <c r="C469" s="339">
        <f>IF(COUNTIF(CONTROL!$B$99:$B$148,'Funding by District'!D306)&gt;=1,"",ROW()-163)</f>
        <v>306</v>
      </c>
    </row>
    <row r="470" spans="2:3">
      <c r="B470" s="337" t="str">
        <f ca="1"/>
        <v>JASPER-TROUPSBURG CSD</v>
      </c>
      <c r="C470" s="339">
        <f>IF(COUNTIF(CONTROL!$B$99:$B$148,'Funding by District'!D307)&gt;=1,"",ROW()-163)</f>
        <v>307</v>
      </c>
    </row>
    <row r="471" spans="2:3">
      <c r="B471" s="337" t="str">
        <f ca="1"/>
        <v>JEFFERSON CSD</v>
      </c>
      <c r="C471" s="339">
        <f>IF(COUNTIF(CONTROL!$B$99:$B$148,'Funding by District'!D308)&gt;=1,"",ROW()-163)</f>
        <v>308</v>
      </c>
    </row>
    <row r="472" spans="2:3">
      <c r="B472" s="337" t="str">
        <f ca="1"/>
        <v>JERICHO UFSD</v>
      </c>
      <c r="C472" s="339">
        <f>IF(COUNTIF(CONTROL!$B$99:$B$148,'Funding by District'!D309)&gt;=1,"",ROW()-163)</f>
        <v>309</v>
      </c>
    </row>
    <row r="473" spans="2:3">
      <c r="B473" s="337" t="str">
        <f ca="1"/>
        <v>JOHNSBURG CSD</v>
      </c>
      <c r="C473" s="339">
        <f>IF(COUNTIF(CONTROL!$B$99:$B$148,'Funding by District'!D310)&gt;=1,"",ROW()-163)</f>
        <v>310</v>
      </c>
    </row>
    <row r="474" spans="2:3">
      <c r="B474" s="337" t="str">
        <f ca="1"/>
        <v>JOHNSON CITY CSD</v>
      </c>
      <c r="C474" s="339">
        <f>IF(COUNTIF(CONTROL!$B$99:$B$148,'Funding by District'!D311)&gt;=1,"",ROW()-163)</f>
        <v>311</v>
      </c>
    </row>
    <row r="475" spans="2:3">
      <c r="B475" s="337" t="str">
        <f ca="1"/>
        <v>JOHNSTOWN CITY SD</v>
      </c>
      <c r="C475" s="339">
        <f>IF(COUNTIF(CONTROL!$B$99:$B$148,'Funding by District'!D312)&gt;=1,"",ROW()-163)</f>
        <v>312</v>
      </c>
    </row>
    <row r="476" spans="2:3">
      <c r="B476" s="337" t="str">
        <f ca="1"/>
        <v>JORDAN-ELBRIDGE CSD</v>
      </c>
      <c r="C476" s="339">
        <f>IF(COUNTIF(CONTROL!$B$99:$B$148,'Funding by District'!D313)&gt;=1,"",ROW()-163)</f>
        <v>313</v>
      </c>
    </row>
    <row r="477" spans="2:3">
      <c r="B477" s="337" t="str">
        <f ca="1"/>
        <v>KATONAH-LEWISBORO UFSD</v>
      </c>
      <c r="C477" s="339">
        <f>IF(COUNTIF(CONTROL!$B$99:$B$148,'Funding by District'!D314)&gt;=1,"",ROW()-163)</f>
        <v>314</v>
      </c>
    </row>
    <row r="478" spans="2:3">
      <c r="B478" s="337" t="str">
        <f ca="1"/>
        <v>KEENE CSD</v>
      </c>
      <c r="C478" s="339">
        <f>IF(COUNTIF(CONTROL!$B$99:$B$148,'Funding by District'!D315)&gt;=1,"",ROW()-163)</f>
        <v>315</v>
      </c>
    </row>
    <row r="479" spans="2:3">
      <c r="B479" s="337" t="str">
        <f ca="1"/>
        <v>KENDALL CSD</v>
      </c>
      <c r="C479" s="339">
        <f>IF(COUNTIF(CONTROL!$B$99:$B$148,'Funding by District'!D316)&gt;=1,"",ROW()-163)</f>
        <v>316</v>
      </c>
    </row>
    <row r="480" spans="2:3">
      <c r="B480" s="337" t="str">
        <f ca="1"/>
        <v>KENMORE-TONAWANDA UFSD</v>
      </c>
      <c r="C480" s="339">
        <f>IF(COUNTIF(CONTROL!$B$99:$B$148,'Funding by District'!D317)&gt;=1,"",ROW()-163)</f>
        <v>317</v>
      </c>
    </row>
    <row r="481" spans="2:3">
      <c r="B481" s="337" t="str">
        <f ca="1"/>
        <v>KINDERHOOK CSD</v>
      </c>
      <c r="C481" s="339">
        <f>IF(COUNTIF(CONTROL!$B$99:$B$148,'Funding by District'!D318)&gt;=1,"",ROW()-163)</f>
        <v>318</v>
      </c>
    </row>
    <row r="482" spans="2:3">
      <c r="B482" s="337" t="str">
        <f ca="1"/>
        <v>KINGS PARK CSD</v>
      </c>
      <c r="C482" s="339">
        <f>IF(COUNTIF(CONTROL!$B$99:$B$148,'Funding by District'!D319)&gt;=1,"",ROW()-163)</f>
        <v>319</v>
      </c>
    </row>
    <row r="483" spans="2:3">
      <c r="B483" s="337" t="str">
        <f ca="1"/>
        <v>KINGSTON CITY SD</v>
      </c>
      <c r="C483" s="339">
        <f>IF(COUNTIF(CONTROL!$B$99:$B$148,'Funding by District'!D320)&gt;=1,"",ROW()-163)</f>
        <v>320</v>
      </c>
    </row>
    <row r="484" spans="2:3">
      <c r="B484" s="337" t="str">
        <f ca="1"/>
        <v>KIRYAS JOEL VILLAGE UFSD</v>
      </c>
      <c r="C484" s="339">
        <f>IF(COUNTIF(CONTROL!$B$99:$B$148,'Funding by District'!D321)&gt;=1,"",ROW()-163)</f>
        <v>321</v>
      </c>
    </row>
    <row r="485" spans="2:3">
      <c r="B485" s="337" t="str">
        <f ca="1"/>
        <v>LA FARGEVILLE CSD</v>
      </c>
      <c r="C485" s="339">
        <f>IF(COUNTIF(CONTROL!$B$99:$B$148,'Funding by District'!D322)&gt;=1,"",ROW()-163)</f>
        <v>322</v>
      </c>
    </row>
    <row r="486" spans="2:3">
      <c r="B486" s="337" t="str">
        <f ca="1"/>
        <v>LACKAWANNA CITY SD</v>
      </c>
      <c r="C486" s="339">
        <f>IF(COUNTIF(CONTROL!$B$99:$B$148,'Funding by District'!D323)&gt;=1,"",ROW()-163)</f>
        <v>323</v>
      </c>
    </row>
    <row r="487" spans="2:3">
      <c r="B487" s="337" t="str">
        <f ca="1"/>
        <v>LAFAYETTE CSD</v>
      </c>
      <c r="C487" s="339">
        <f>IF(COUNTIF(CONTROL!$B$99:$B$148,'Funding by District'!D324)&gt;=1,"",ROW()-163)</f>
        <v>324</v>
      </c>
    </row>
    <row r="488" spans="2:3">
      <c r="B488" s="337" t="str">
        <f ca="1"/>
        <v>LAKE GEORGE CSD</v>
      </c>
      <c r="C488" s="339">
        <f>IF(COUNTIF(CONTROL!$B$99:$B$148,'Funding by District'!D325)&gt;=1,"",ROW()-163)</f>
        <v>325</v>
      </c>
    </row>
    <row r="489" spans="2:3">
      <c r="B489" s="337" t="str">
        <f ca="1"/>
        <v>LAKE PLACID CSD</v>
      </c>
      <c r="C489" s="339">
        <f>IF(COUNTIF(CONTROL!$B$99:$B$148,'Funding by District'!D326)&gt;=1,"",ROW()-163)</f>
        <v>326</v>
      </c>
    </row>
    <row r="490" spans="2:3">
      <c r="B490" s="337" t="str">
        <f ca="1"/>
        <v>LAKE PLEASANT CSD</v>
      </c>
      <c r="C490" s="339">
        <f>IF(COUNTIF(CONTROL!$B$99:$B$148,'Funding by District'!D327)&gt;=1,"",ROW()-163)</f>
        <v>327</v>
      </c>
    </row>
    <row r="491" spans="2:3">
      <c r="B491" s="337" t="str">
        <f ca="1"/>
        <v>LAKELAND CSD</v>
      </c>
      <c r="C491" s="339">
        <f>IF(COUNTIF(CONTROL!$B$99:$B$148,'Funding by District'!D328)&gt;=1,"",ROW()-163)</f>
        <v>328</v>
      </c>
    </row>
    <row r="492" spans="2:3">
      <c r="B492" s="337" t="str">
        <f ca="1"/>
        <v>LANCASTER CSD</v>
      </c>
      <c r="C492" s="339">
        <f>IF(COUNTIF(CONTROL!$B$99:$B$148,'Funding by District'!D329)&gt;=1,"",ROW()-163)</f>
        <v>329</v>
      </c>
    </row>
    <row r="493" spans="2:3">
      <c r="B493" s="337" t="str">
        <f ca="1"/>
        <v>LANSING CSD</v>
      </c>
      <c r="C493" s="339">
        <f>IF(COUNTIF(CONTROL!$B$99:$B$148,'Funding by District'!D330)&gt;=1,"",ROW()-163)</f>
        <v>330</v>
      </c>
    </row>
    <row r="494" spans="2:3">
      <c r="B494" s="337" t="str">
        <f ca="1"/>
        <v>LANSINGBURGH CSD</v>
      </c>
      <c r="C494" s="339">
        <f>IF(COUNTIF(CONTROL!$B$99:$B$148,'Funding by District'!D331)&gt;=1,"",ROW()-163)</f>
        <v>331</v>
      </c>
    </row>
    <row r="495" spans="2:3">
      <c r="B495" s="337" t="str">
        <f ca="1"/>
        <v>LAURENS CSD</v>
      </c>
      <c r="C495" s="339">
        <f>IF(COUNTIF(CONTROL!$B$99:$B$148,'Funding by District'!D332)&gt;=1,"",ROW()-163)</f>
        <v>332</v>
      </c>
    </row>
    <row r="496" spans="2:3">
      <c r="B496" s="337" t="str">
        <f ca="1"/>
        <v>LAWRENCE UFSD</v>
      </c>
      <c r="C496" s="339">
        <f>IF(COUNTIF(CONTROL!$B$99:$B$148,'Funding by District'!D333)&gt;=1,"",ROW()-163)</f>
        <v>333</v>
      </c>
    </row>
    <row r="497" spans="2:3">
      <c r="B497" s="337" t="str">
        <f ca="1"/>
        <v>LE ROY CSD</v>
      </c>
      <c r="C497" s="339">
        <f>IF(COUNTIF(CONTROL!$B$99:$B$148,'Funding by District'!D334)&gt;=1,"",ROW()-163)</f>
        <v>334</v>
      </c>
    </row>
    <row r="498" spans="2:3">
      <c r="B498" s="337" t="str">
        <f ca="1"/>
        <v>LETCHWORTH CSD</v>
      </c>
      <c r="C498" s="339">
        <f>IF(COUNTIF(CONTROL!$B$99:$B$148,'Funding by District'!D335)&gt;=1,"",ROW()-163)</f>
        <v>335</v>
      </c>
    </row>
    <row r="499" spans="2:3">
      <c r="B499" s="337" t="str">
        <f ca="1"/>
        <v>LEVITTOWN UFSD</v>
      </c>
      <c r="C499" s="339">
        <f>IF(COUNTIF(CONTROL!$B$99:$B$148,'Funding by District'!D336)&gt;=1,"",ROW()-163)</f>
        <v>336</v>
      </c>
    </row>
    <row r="500" spans="2:3">
      <c r="B500" s="337" t="str">
        <f ca="1"/>
        <v>LEWISTON-PORTER CSD</v>
      </c>
      <c r="C500" s="339">
        <f>IF(COUNTIF(CONTROL!$B$99:$B$148,'Funding by District'!D337)&gt;=1,"",ROW()-163)</f>
        <v>337</v>
      </c>
    </row>
    <row r="501" spans="2:3">
      <c r="B501" s="337" t="str">
        <f ca="1"/>
        <v>LIBERTY CSD</v>
      </c>
      <c r="C501" s="339">
        <f>IF(COUNTIF(CONTROL!$B$99:$B$148,'Funding by District'!D338)&gt;=1,"",ROW()-163)</f>
        <v>338</v>
      </c>
    </row>
    <row r="502" spans="2:3">
      <c r="B502" s="337" t="str">
        <f ca="1"/>
        <v>LINDENHURST UFSD</v>
      </c>
      <c r="C502" s="339">
        <f>IF(COUNTIF(CONTROL!$B$99:$B$148,'Funding by District'!D339)&gt;=1,"",ROW()-163)</f>
        <v>339</v>
      </c>
    </row>
    <row r="503" spans="2:3">
      <c r="B503" s="337" t="str">
        <f ca="1"/>
        <v>LISBON CSD</v>
      </c>
      <c r="C503" s="339">
        <f>IF(COUNTIF(CONTROL!$B$99:$B$148,'Funding by District'!D340)&gt;=1,"",ROW()-163)</f>
        <v>340</v>
      </c>
    </row>
    <row r="504" spans="2:3">
      <c r="B504" s="337" t="str">
        <f ca="1"/>
        <v>LITTLE FALLS CITY SD</v>
      </c>
      <c r="C504" s="339">
        <f>IF(COUNTIF(CONTROL!$B$99:$B$148,'Funding by District'!D341)&gt;=1,"",ROW()-163)</f>
        <v>341</v>
      </c>
    </row>
    <row r="505" spans="2:3">
      <c r="B505" s="337" t="str">
        <f ca="1"/>
        <v>LIVERPOOL CSD</v>
      </c>
      <c r="C505" s="339">
        <f>IF(COUNTIF(CONTROL!$B$99:$B$148,'Funding by District'!D342)&gt;=1,"",ROW()-163)</f>
        <v>342</v>
      </c>
    </row>
    <row r="506" spans="2:3">
      <c r="B506" s="337" t="str">
        <f ca="1"/>
        <v>LIVINGSTON MANOR CSD</v>
      </c>
      <c r="C506" s="339">
        <f>IF(COUNTIF(CONTROL!$B$99:$B$148,'Funding by District'!D343)&gt;=1,"",ROW()-163)</f>
        <v>343</v>
      </c>
    </row>
    <row r="507" spans="2:3">
      <c r="B507" s="337" t="str">
        <f ca="1"/>
        <v>LIVONIA CSD</v>
      </c>
      <c r="C507" s="339">
        <f>IF(COUNTIF(CONTROL!$B$99:$B$148,'Funding by District'!D344)&gt;=1,"",ROW()-163)</f>
        <v>344</v>
      </c>
    </row>
    <row r="508" spans="2:3">
      <c r="B508" s="337" t="str">
        <f ca="1"/>
        <v>LOCKPORT CITY SD</v>
      </c>
      <c r="C508" s="339">
        <f>IF(COUNTIF(CONTROL!$B$99:$B$148,'Funding by District'!D345)&gt;=1,"",ROW()-163)</f>
        <v>345</v>
      </c>
    </row>
    <row r="509" spans="2:3">
      <c r="B509" s="337" t="str">
        <f ca="1"/>
        <v>LOCUST VALLEY CSD</v>
      </c>
      <c r="C509" s="339">
        <f>IF(COUNTIF(CONTROL!$B$99:$B$148,'Funding by District'!D346)&gt;=1,"",ROW()-163)</f>
        <v>346</v>
      </c>
    </row>
    <row r="510" spans="2:3">
      <c r="B510" s="337" t="str">
        <f ca="1"/>
        <v>LONG BEACH CITY SD</v>
      </c>
      <c r="C510" s="339">
        <f>IF(COUNTIF(CONTROL!$B$99:$B$148,'Funding by District'!D347)&gt;=1,"",ROW()-163)</f>
        <v>347</v>
      </c>
    </row>
    <row r="511" spans="2:3">
      <c r="B511" s="337" t="str">
        <f ca="1"/>
        <v>LONG LAKE CSD</v>
      </c>
      <c r="C511" s="339">
        <f>IF(COUNTIF(CONTROL!$B$99:$B$148,'Funding by District'!D348)&gt;=1,"",ROW()-163)</f>
        <v>348</v>
      </c>
    </row>
    <row r="512" spans="2:3">
      <c r="B512" s="337" t="str">
        <f ca="1"/>
        <v>LONGWOOD CSD</v>
      </c>
      <c r="C512" s="339">
        <f>IF(COUNTIF(CONTROL!$B$99:$B$148,'Funding by District'!D349)&gt;=1,"",ROW()-163)</f>
        <v>349</v>
      </c>
    </row>
    <row r="513" spans="2:3">
      <c r="B513" s="337" t="str">
        <f ca="1"/>
        <v>LOWVILLE ACADEMY &amp; CSD</v>
      </c>
      <c r="C513" s="339">
        <f>IF(COUNTIF(CONTROL!$B$99:$B$148,'Funding by District'!D350)&gt;=1,"",ROW()-163)</f>
        <v>350</v>
      </c>
    </row>
    <row r="514" spans="2:3">
      <c r="B514" s="337" t="str">
        <f ca="1"/>
        <v>LYME CSD</v>
      </c>
      <c r="C514" s="339">
        <f>IF(COUNTIF(CONTROL!$B$99:$B$148,'Funding by District'!D351)&gt;=1,"",ROW()-163)</f>
        <v>351</v>
      </c>
    </row>
    <row r="515" spans="2:3">
      <c r="B515" s="337" t="str">
        <f ca="1"/>
        <v>LYNBROOK UFSD</v>
      </c>
      <c r="C515" s="339">
        <f>IF(COUNTIF(CONTROL!$B$99:$B$148,'Funding by District'!D352)&gt;=1,"",ROW()-163)</f>
        <v>352</v>
      </c>
    </row>
    <row r="516" spans="2:3">
      <c r="B516" s="337" t="str">
        <f ca="1"/>
        <v>LYNCOURT UFSD</v>
      </c>
      <c r="C516" s="339">
        <f>IF(COUNTIF(CONTROL!$B$99:$B$148,'Funding by District'!D353)&gt;=1,"",ROW()-163)</f>
        <v>353</v>
      </c>
    </row>
    <row r="517" spans="2:3">
      <c r="B517" s="337" t="str">
        <f ca="1"/>
        <v>LYNDONVILLE CSD</v>
      </c>
      <c r="C517" s="339">
        <f>IF(COUNTIF(CONTROL!$B$99:$B$148,'Funding by District'!D354)&gt;=1,"",ROW()-163)</f>
        <v>354</v>
      </c>
    </row>
    <row r="518" spans="2:3">
      <c r="B518" s="337" t="str">
        <f ca="1"/>
        <v>LYONS CSD</v>
      </c>
      <c r="C518" s="339">
        <f>IF(COUNTIF(CONTROL!$B$99:$B$148,'Funding by District'!D355)&gt;=1,"",ROW()-163)</f>
        <v>355</v>
      </c>
    </row>
    <row r="519" spans="2:3">
      <c r="B519" s="337" t="str">
        <f ca="1"/>
        <v>MADISON CSD</v>
      </c>
      <c r="C519" s="339">
        <f>IF(COUNTIF(CONTROL!$B$99:$B$148,'Funding by District'!D356)&gt;=1,"",ROW()-163)</f>
        <v>356</v>
      </c>
    </row>
    <row r="520" spans="2:3">
      <c r="B520" s="337" t="str">
        <f ca="1"/>
        <v>MADRID-WADDINGTON CSD</v>
      </c>
      <c r="C520" s="339">
        <f>IF(COUNTIF(CONTROL!$B$99:$B$148,'Funding by District'!D357)&gt;=1,"",ROW()-163)</f>
        <v>357</v>
      </c>
    </row>
    <row r="521" spans="2:3">
      <c r="B521" s="337" t="str">
        <f ca="1"/>
        <v>MAHOPAC CSD</v>
      </c>
      <c r="C521" s="339">
        <f>IF(COUNTIF(CONTROL!$B$99:$B$148,'Funding by District'!D358)&gt;=1,"",ROW()-163)</f>
        <v>358</v>
      </c>
    </row>
    <row r="522" spans="2:3">
      <c r="B522" s="337" t="str">
        <f ca="1"/>
        <v>MAINE-ENDWELL CSD</v>
      </c>
      <c r="C522" s="339">
        <f>IF(COUNTIF(CONTROL!$B$99:$B$148,'Funding by District'!D359)&gt;=1,"",ROW()-163)</f>
        <v>359</v>
      </c>
    </row>
    <row r="523" spans="2:3">
      <c r="B523" s="337" t="str">
        <f ca="1"/>
        <v>MALONE CSD</v>
      </c>
      <c r="C523" s="339">
        <f>IF(COUNTIF(CONTROL!$B$99:$B$148,'Funding by District'!D360)&gt;=1,"",ROW()-163)</f>
        <v>360</v>
      </c>
    </row>
    <row r="524" spans="2:3">
      <c r="B524" s="337" t="str">
        <f ca="1"/>
        <v>MALVERNE UFSD</v>
      </c>
      <c r="C524" s="339">
        <f>IF(COUNTIF(CONTROL!$B$99:$B$148,'Funding by District'!D361)&gt;=1,"",ROW()-163)</f>
        <v>361</v>
      </c>
    </row>
    <row r="525" spans="2:3">
      <c r="B525" s="337" t="str">
        <f ca="1"/>
        <v>MAMARONECK UFSD</v>
      </c>
      <c r="C525" s="339">
        <f>IF(COUNTIF(CONTROL!$B$99:$B$148,'Funding by District'!D362)&gt;=1,"",ROW()-163)</f>
        <v>362</v>
      </c>
    </row>
    <row r="526" spans="2:3">
      <c r="B526" s="337" t="str">
        <f ca="1"/>
        <v>MANCHESTER-SHORTSVILLE CSD (RED JACK</v>
      </c>
      <c r="C526" s="339">
        <f>IF(COUNTIF(CONTROL!$B$99:$B$148,'Funding by District'!D363)&gt;=1,"",ROW()-163)</f>
        <v>363</v>
      </c>
    </row>
    <row r="527" spans="2:3">
      <c r="B527" s="337" t="str">
        <f ca="1"/>
        <v>MANHASSET UFSD</v>
      </c>
      <c r="C527" s="339">
        <f>IF(COUNTIF(CONTROL!$B$99:$B$148,'Funding by District'!D364)&gt;=1,"",ROW()-163)</f>
        <v>364</v>
      </c>
    </row>
    <row r="528" spans="2:3">
      <c r="B528" s="337" t="str">
        <f ca="1"/>
        <v>MARATHON CSD</v>
      </c>
      <c r="C528" s="339">
        <f>IF(COUNTIF(CONTROL!$B$99:$B$148,'Funding by District'!D365)&gt;=1,"",ROW()-163)</f>
        <v>365</v>
      </c>
    </row>
    <row r="529" spans="2:3">
      <c r="B529" s="337" t="str">
        <f ca="1"/>
        <v>MARCELLUS CSD</v>
      </c>
      <c r="C529" s="339">
        <f>IF(COUNTIF(CONTROL!$B$99:$B$148,'Funding by District'!D366)&gt;=1,"",ROW()-163)</f>
        <v>366</v>
      </c>
    </row>
    <row r="530" spans="2:3">
      <c r="B530" s="337" t="str">
        <f ca="1"/>
        <v>MARGARETVILLE CSD</v>
      </c>
      <c r="C530" s="339">
        <f>IF(COUNTIF(CONTROL!$B$99:$B$148,'Funding by District'!D367)&gt;=1,"",ROW()-163)</f>
        <v>367</v>
      </c>
    </row>
    <row r="531" spans="2:3">
      <c r="B531" s="337" t="str">
        <f ca="1"/>
        <v>MARION CSD</v>
      </c>
      <c r="C531" s="339">
        <f>IF(COUNTIF(CONTROL!$B$99:$B$148,'Funding by District'!D368)&gt;=1,"",ROW()-163)</f>
        <v>368</v>
      </c>
    </row>
    <row r="532" spans="2:3">
      <c r="B532" s="337" t="str">
        <f ca="1"/>
        <v>MARLBORO CSD</v>
      </c>
      <c r="C532" s="339">
        <f>IF(COUNTIF(CONTROL!$B$99:$B$148,'Funding by District'!D369)&gt;=1,"",ROW()-163)</f>
        <v>369</v>
      </c>
    </row>
    <row r="533" spans="2:3">
      <c r="B533" s="337" t="str">
        <f ca="1"/>
        <v>MASSAPEQUA UFSD</v>
      </c>
      <c r="C533" s="339">
        <f>IF(COUNTIF(CONTROL!$B$99:$B$148,'Funding by District'!D370)&gt;=1,"",ROW()-163)</f>
        <v>370</v>
      </c>
    </row>
    <row r="534" spans="2:3">
      <c r="B534" s="337" t="str">
        <f ca="1"/>
        <v>MASSENA CSD</v>
      </c>
      <c r="C534" s="339">
        <f>IF(COUNTIF(CONTROL!$B$99:$B$148,'Funding by District'!D371)&gt;=1,"",ROW()-163)</f>
        <v>371</v>
      </c>
    </row>
    <row r="535" spans="2:3">
      <c r="B535" s="337" t="str">
        <f ca="1"/>
        <v>MATTITUCK-CUTCHOGUE UFSD</v>
      </c>
      <c r="C535" s="339">
        <f>IF(COUNTIF(CONTROL!$B$99:$B$148,'Funding by District'!D372)&gt;=1,"",ROW()-163)</f>
        <v>372</v>
      </c>
    </row>
    <row r="536" spans="2:3">
      <c r="B536" s="337" t="str">
        <f ca="1"/>
        <v>MAYFIELD CSD</v>
      </c>
      <c r="C536" s="339">
        <f>IF(COUNTIF(CONTROL!$B$99:$B$148,'Funding by District'!D373)&gt;=1,"",ROW()-163)</f>
        <v>373</v>
      </c>
    </row>
    <row r="537" spans="2:3">
      <c r="B537" s="337" t="str">
        <f ca="1"/>
        <v>MCGRAW CSD</v>
      </c>
      <c r="C537" s="339">
        <f>IF(COUNTIF(CONTROL!$B$99:$B$148,'Funding by District'!D374)&gt;=1,"",ROW()-163)</f>
        <v>374</v>
      </c>
    </row>
    <row r="538" spans="2:3">
      <c r="B538" s="337" t="str">
        <f ca="1"/>
        <v>MECHANICVILLE CITY SD</v>
      </c>
      <c r="C538" s="339">
        <f>IF(COUNTIF(CONTROL!$B$99:$B$148,'Funding by District'!D375)&gt;=1,"",ROW()-163)</f>
        <v>375</v>
      </c>
    </row>
    <row r="539" spans="2:3">
      <c r="B539" s="337" t="str">
        <f ca="1"/>
        <v>MEDINA CSD</v>
      </c>
      <c r="C539" s="339">
        <f>IF(COUNTIF(CONTROL!$B$99:$B$148,'Funding by District'!D376)&gt;=1,"",ROW()-163)</f>
        <v>376</v>
      </c>
    </row>
    <row r="540" spans="2:3">
      <c r="B540" s="337" t="str">
        <f ca="1"/>
        <v>MENANDS UFSD</v>
      </c>
      <c r="C540" s="339">
        <f>IF(COUNTIF(CONTROL!$B$99:$B$148,'Funding by District'!D377)&gt;=1,"",ROW()-163)</f>
        <v>377</v>
      </c>
    </row>
    <row r="541" spans="2:3">
      <c r="B541" s="337" t="str">
        <f ca="1"/>
        <v>MERRICK UFSD</v>
      </c>
      <c r="C541" s="339">
        <f>IF(COUNTIF(CONTROL!$B$99:$B$148,'Funding by District'!D378)&gt;=1,"",ROW()-163)</f>
        <v>378</v>
      </c>
    </row>
    <row r="542" spans="2:3">
      <c r="B542" s="337" t="str">
        <f ca="1"/>
        <v>MEXICO CSD</v>
      </c>
      <c r="C542" s="339">
        <f>IF(COUNTIF(CONTROL!$B$99:$B$148,'Funding by District'!D379)&gt;=1,"",ROW()-163)</f>
        <v>379</v>
      </c>
    </row>
    <row r="543" spans="2:3">
      <c r="B543" s="337" t="str">
        <f ca="1"/>
        <v>MIDDLE COUNTRY CSD</v>
      </c>
      <c r="C543" s="339">
        <f>IF(COUNTIF(CONTROL!$B$99:$B$148,'Funding by District'!D380)&gt;=1,"",ROW()-163)</f>
        <v>380</v>
      </c>
    </row>
    <row r="544" spans="2:3">
      <c r="B544" s="337" t="str">
        <f ca="1"/>
        <v>MIDDLEBURGH CSD</v>
      </c>
      <c r="C544" s="339">
        <f>IF(COUNTIF(CONTROL!$B$99:$B$148,'Funding by District'!D381)&gt;=1,"",ROW()-163)</f>
        <v>381</v>
      </c>
    </row>
    <row r="545" spans="2:3">
      <c r="B545" s="337" t="str">
        <f ca="1"/>
        <v>MIDDLETOWN CITY SD</v>
      </c>
      <c r="C545" s="339">
        <f>IF(COUNTIF(CONTROL!$B$99:$B$148,'Funding by District'!D382)&gt;=1,"",ROW()-163)</f>
        <v>382</v>
      </c>
    </row>
    <row r="546" spans="2:3">
      <c r="B546" s="337" t="str">
        <f ca="1"/>
        <v>MILFORD CSD</v>
      </c>
      <c r="C546" s="339">
        <f>IF(COUNTIF(CONTROL!$B$99:$B$148,'Funding by District'!D383)&gt;=1,"",ROW()-163)</f>
        <v>383</v>
      </c>
    </row>
    <row r="547" spans="2:3">
      <c r="B547" s="337" t="str">
        <f ca="1"/>
        <v>MILLBROOK CSD</v>
      </c>
      <c r="C547" s="339">
        <f>IF(COUNTIF(CONTROL!$B$99:$B$148,'Funding by District'!D384)&gt;=1,"",ROW()-163)</f>
        <v>384</v>
      </c>
    </row>
    <row r="548" spans="2:3">
      <c r="B548" s="337" t="str">
        <f ca="1"/>
        <v>MILLER PLACE UFSD</v>
      </c>
      <c r="C548" s="339">
        <f>IF(COUNTIF(CONTROL!$B$99:$B$148,'Funding by District'!D385)&gt;=1,"",ROW()-163)</f>
        <v>385</v>
      </c>
    </row>
    <row r="549" spans="2:3">
      <c r="B549" s="337" t="str">
        <f ca="1"/>
        <v>MINEOLA UFSD</v>
      </c>
      <c r="C549" s="339">
        <f>IF(COUNTIF(CONTROL!$B$99:$B$148,'Funding by District'!D386)&gt;=1,"",ROW()-163)</f>
        <v>386</v>
      </c>
    </row>
    <row r="550" spans="2:3">
      <c r="B550" s="337" t="str">
        <f ca="1"/>
        <v>MINERVA CSD</v>
      </c>
      <c r="C550" s="339">
        <f>IF(COUNTIF(CONTROL!$B$99:$B$148,'Funding by District'!D387)&gt;=1,"",ROW()-163)</f>
        <v>387</v>
      </c>
    </row>
    <row r="551" spans="2:3">
      <c r="B551" s="337" t="str">
        <f ca="1"/>
        <v>MINISINK VALLEY CSD</v>
      </c>
      <c r="C551" s="339">
        <f>IF(COUNTIF(CONTROL!$B$99:$B$148,'Funding by District'!D388)&gt;=1,"",ROW()-163)</f>
        <v>388</v>
      </c>
    </row>
    <row r="552" spans="2:3">
      <c r="B552" s="337" t="str">
        <f ca="1"/>
        <v>MONROE-WOODBURY CSD</v>
      </c>
      <c r="C552" s="339">
        <f>IF(COUNTIF(CONTROL!$B$99:$B$148,'Funding by District'!D389)&gt;=1,"",ROW()-163)</f>
        <v>389</v>
      </c>
    </row>
    <row r="553" spans="2:3">
      <c r="B553" s="337" t="str">
        <f ca="1"/>
        <v>MONTAUK UFSD</v>
      </c>
      <c r="C553" s="339">
        <f>IF(COUNTIF(CONTROL!$B$99:$B$148,'Funding by District'!D390)&gt;=1,"",ROW()-163)</f>
        <v>390</v>
      </c>
    </row>
    <row r="554" spans="2:3">
      <c r="B554" s="337" t="str">
        <f ca="1"/>
        <v>MONTICELLO CSD</v>
      </c>
      <c r="C554" s="339">
        <f>IF(COUNTIF(CONTROL!$B$99:$B$148,'Funding by District'!D391)&gt;=1,"",ROW()-163)</f>
        <v>391</v>
      </c>
    </row>
    <row r="555" spans="2:3">
      <c r="B555" s="337" t="str">
        <f ca="1"/>
        <v>MORAVIA CSD</v>
      </c>
      <c r="C555" s="339">
        <f>IF(COUNTIF(CONTROL!$B$99:$B$148,'Funding by District'!D392)&gt;=1,"",ROW()-163)</f>
        <v>392</v>
      </c>
    </row>
    <row r="556" spans="2:3">
      <c r="B556" s="337" t="str">
        <f ca="1"/>
        <v>MORIAH CSD</v>
      </c>
      <c r="C556" s="339">
        <f>IF(COUNTIF(CONTROL!$B$99:$B$148,'Funding by District'!D393)&gt;=1,"",ROW()-163)</f>
        <v>393</v>
      </c>
    </row>
    <row r="557" spans="2:3">
      <c r="B557" s="337" t="str">
        <f ca="1"/>
        <v>MORRIS CSD</v>
      </c>
      <c r="C557" s="339">
        <f>IF(COUNTIF(CONTROL!$B$99:$B$148,'Funding by District'!D394)&gt;=1,"",ROW()-163)</f>
        <v>394</v>
      </c>
    </row>
    <row r="558" spans="2:3">
      <c r="B558" s="337" t="str">
        <f ca="1"/>
        <v>MORRISTOWN CSD</v>
      </c>
      <c r="C558" s="339">
        <f>IF(COUNTIF(CONTROL!$B$99:$B$148,'Funding by District'!D395)&gt;=1,"",ROW()-163)</f>
        <v>395</v>
      </c>
    </row>
    <row r="559" spans="2:3">
      <c r="B559" s="337" t="str">
        <f ca="1"/>
        <v>MORRISVILLE-EATON CSD</v>
      </c>
      <c r="C559" s="339">
        <f>IF(COUNTIF(CONTROL!$B$99:$B$148,'Funding by District'!D396)&gt;=1,"",ROW()-163)</f>
        <v>396</v>
      </c>
    </row>
    <row r="560" spans="2:3">
      <c r="B560" s="337" t="str">
        <f ca="1"/>
        <v>MOUNT MARKHAM CSD</v>
      </c>
      <c r="C560" s="339">
        <f>IF(COUNTIF(CONTROL!$B$99:$B$148,'Funding by District'!D397)&gt;=1,"",ROW()-163)</f>
        <v>397</v>
      </c>
    </row>
    <row r="561" spans="2:3">
      <c r="B561" s="337" t="str">
        <f ca="1"/>
        <v>MT MORRIS CSD</v>
      </c>
      <c r="C561" s="339">
        <f>IF(COUNTIF(CONTROL!$B$99:$B$148,'Funding by District'!D398)&gt;=1,"",ROW()-163)</f>
        <v>398</v>
      </c>
    </row>
    <row r="562" spans="2:3">
      <c r="B562" s="337" t="str">
        <f ca="1"/>
        <v>MT PLEASANT CSD</v>
      </c>
      <c r="C562" s="339">
        <f>IF(COUNTIF(CONTROL!$B$99:$B$148,'Funding by District'!D399)&gt;=1,"",ROW()-163)</f>
        <v>399</v>
      </c>
    </row>
    <row r="563" spans="2:3">
      <c r="B563" s="337" t="str">
        <f ca="1"/>
        <v>MT SINAI UFSD</v>
      </c>
      <c r="C563" s="339">
        <f>IF(COUNTIF(CONTROL!$B$99:$B$148,'Funding by District'!D400)&gt;=1,"",ROW()-163)</f>
        <v>400</v>
      </c>
    </row>
    <row r="564" spans="2:3">
      <c r="B564" s="337" t="str">
        <f ca="1"/>
        <v>MT VERNON SCHOOL DISTRICT</v>
      </c>
      <c r="C564" s="339">
        <f>IF(COUNTIF(CONTROL!$B$99:$B$148,'Funding by District'!D401)&gt;=1,"",ROW()-163)</f>
        <v>401</v>
      </c>
    </row>
    <row r="565" spans="2:3">
      <c r="B565" s="337" t="str">
        <f ca="1"/>
        <v>NANUET UFSD</v>
      </c>
      <c r="C565" s="339">
        <f>IF(COUNTIF(CONTROL!$B$99:$B$148,'Funding by District'!D402)&gt;=1,"",ROW()-163)</f>
        <v>402</v>
      </c>
    </row>
    <row r="566" spans="2:3">
      <c r="B566" s="337" t="str">
        <f ca="1"/>
        <v>NAPLES CSD</v>
      </c>
      <c r="C566" s="339">
        <f>IF(COUNTIF(CONTROL!$B$99:$B$148,'Funding by District'!D403)&gt;=1,"",ROW()-163)</f>
        <v>403</v>
      </c>
    </row>
    <row r="567" spans="2:3">
      <c r="B567" s="337" t="str">
        <f ca="1"/>
        <v>NEW HARTFORD CSD</v>
      </c>
      <c r="C567" s="339">
        <f>IF(COUNTIF(CONTROL!$B$99:$B$148,'Funding by District'!D404)&gt;=1,"",ROW()-163)</f>
        <v>404</v>
      </c>
    </row>
    <row r="568" spans="2:3">
      <c r="B568" s="337" t="str">
        <f ca="1"/>
        <v>NEW HYDE PARK-GARDEN CITY PARK UFSD</v>
      </c>
      <c r="C568" s="339">
        <f>IF(COUNTIF(CONTROL!$B$99:$B$148,'Funding by District'!D405)&gt;=1,"",ROW()-163)</f>
        <v>405</v>
      </c>
    </row>
    <row r="569" spans="2:3">
      <c r="B569" s="337" t="str">
        <f ca="1"/>
        <v>NEW LEBANON CSD</v>
      </c>
      <c r="C569" s="339">
        <f>IF(COUNTIF(CONTROL!$B$99:$B$148,'Funding by District'!D406)&gt;=1,"",ROW()-163)</f>
        <v>406</v>
      </c>
    </row>
    <row r="570" spans="2:3">
      <c r="B570" s="337" t="str">
        <f ca="1"/>
        <v>NEW PALTZ CSD</v>
      </c>
      <c r="C570" s="339">
        <f>IF(COUNTIF(CONTROL!$B$99:$B$148,'Funding by District'!D407)&gt;=1,"",ROW()-163)</f>
        <v>407</v>
      </c>
    </row>
    <row r="571" spans="2:3">
      <c r="B571" s="337" t="str">
        <f ca="1"/>
        <v>NEW ROCHELLE CITY SD</v>
      </c>
      <c r="C571" s="339">
        <f>IF(COUNTIF(CONTROL!$B$99:$B$148,'Funding by District'!D408)&gt;=1,"",ROW()-163)</f>
        <v>408</v>
      </c>
    </row>
    <row r="572" spans="2:3">
      <c r="B572" s="337" t="str">
        <f ca="1"/>
        <v>NEW SUFFOLK COMN SD</v>
      </c>
      <c r="C572" s="339">
        <f>IF(COUNTIF(CONTROL!$B$99:$B$148,'Funding by District'!D409)&gt;=1,"",ROW()-163)</f>
        <v>409</v>
      </c>
    </row>
    <row r="573" spans="2:3">
      <c r="B573" s="337" t="str">
        <f ca="1"/>
        <v>NEWARK CSD</v>
      </c>
      <c r="C573" s="339">
        <f>IF(COUNTIF(CONTROL!$B$99:$B$148,'Funding by District'!D410)&gt;=1,"",ROW()-163)</f>
        <v>410</v>
      </c>
    </row>
    <row r="574" spans="2:3">
      <c r="B574" s="337" t="str">
        <f ca="1"/>
        <v>NEWARK VALLEY CSD</v>
      </c>
      <c r="C574" s="339">
        <f>IF(COUNTIF(CONTROL!$B$99:$B$148,'Funding by District'!D411)&gt;=1,"",ROW()-163)</f>
        <v>411</v>
      </c>
    </row>
    <row r="575" spans="2:3">
      <c r="B575" s="337" t="str">
        <f ca="1"/>
        <v>NEWBURGH CITY SD</v>
      </c>
      <c r="C575" s="339">
        <f>IF(COUNTIF(CONTROL!$B$99:$B$148,'Funding by District'!D412)&gt;=1,"",ROW()-163)</f>
        <v>412</v>
      </c>
    </row>
    <row r="576" spans="2:3">
      <c r="B576" s="337" t="str">
        <f ca="1"/>
        <v>NEWCOMB CSD</v>
      </c>
      <c r="C576" s="339">
        <f>IF(COUNTIF(CONTROL!$B$99:$B$148,'Funding by District'!D413)&gt;=1,"",ROW()-163)</f>
        <v>413</v>
      </c>
    </row>
    <row r="577" spans="2:3">
      <c r="B577" s="337" t="str">
        <f ca="1"/>
        <v>NEWFANE CSD</v>
      </c>
      <c r="C577" s="339">
        <f>IF(COUNTIF(CONTROL!$B$99:$B$148,'Funding by District'!D414)&gt;=1,"",ROW()-163)</f>
        <v>414</v>
      </c>
    </row>
    <row r="578" spans="2:3">
      <c r="B578" s="337" t="str">
        <f ca="1"/>
        <v>NEWFIELD CSD</v>
      </c>
      <c r="C578" s="339">
        <f>IF(COUNTIF(CONTROL!$B$99:$B$148,'Funding by District'!D415)&gt;=1,"",ROW()-163)</f>
        <v>415</v>
      </c>
    </row>
    <row r="579" spans="2:3">
      <c r="B579" s="337" t="str">
        <f ca="1"/>
        <v>NIAGARA FALLS CITY SD</v>
      </c>
      <c r="C579" s="339">
        <f>IF(COUNTIF(CONTROL!$B$99:$B$148,'Funding by District'!D416)&gt;=1,"",ROW()-163)</f>
        <v>416</v>
      </c>
    </row>
    <row r="580" spans="2:3">
      <c r="B580" s="337" t="str">
        <f ca="1"/>
        <v>NIAGARA-WHEATFIELD CSD</v>
      </c>
      <c r="C580" s="339">
        <f>IF(COUNTIF(CONTROL!$B$99:$B$148,'Funding by District'!D417)&gt;=1,"",ROW()-163)</f>
        <v>417</v>
      </c>
    </row>
    <row r="581" spans="2:3">
      <c r="B581" s="337" t="str">
        <f ca="1"/>
        <v>NISKAYUNA CSD</v>
      </c>
      <c r="C581" s="339">
        <f>IF(COUNTIF(CONTROL!$B$99:$B$148,'Funding by District'!D418)&gt;=1,"",ROW()-163)</f>
        <v>418</v>
      </c>
    </row>
    <row r="582" spans="2:3">
      <c r="B582" s="337" t="str">
        <f ca="1"/>
        <v>NORTH BABYLON UFSD</v>
      </c>
      <c r="C582" s="339">
        <f>IF(COUNTIF(CONTROL!$B$99:$B$148,'Funding by District'!D419)&gt;=1,"",ROW()-163)</f>
        <v>419</v>
      </c>
    </row>
    <row r="583" spans="2:3">
      <c r="B583" s="337" t="str">
        <f ca="1"/>
        <v>NORTH BELLMORE UFSD</v>
      </c>
      <c r="C583" s="339">
        <f>IF(COUNTIF(CONTROL!$B$99:$B$148,'Funding by District'!D420)&gt;=1,"",ROW()-163)</f>
        <v>420</v>
      </c>
    </row>
    <row r="584" spans="2:3">
      <c r="B584" s="337" t="str">
        <f ca="1"/>
        <v>NORTH COLLINS CSD</v>
      </c>
      <c r="C584" s="339">
        <f>IF(COUNTIF(CONTROL!$B$99:$B$148,'Funding by District'!D421)&gt;=1,"",ROW()-163)</f>
        <v>421</v>
      </c>
    </row>
    <row r="585" spans="2:3">
      <c r="B585" s="337" t="str">
        <f ca="1"/>
        <v>NORTH COLONIE CSD</v>
      </c>
      <c r="C585" s="339">
        <f>IF(COUNTIF(CONTROL!$B$99:$B$148,'Funding by District'!D422)&gt;=1,"",ROW()-163)</f>
        <v>422</v>
      </c>
    </row>
    <row r="586" spans="2:3">
      <c r="B586" s="337" t="str">
        <f ca="1"/>
        <v>NORTH GREENBUSH COMN SD (WILLIAMS)</v>
      </c>
      <c r="C586" s="339">
        <f>IF(COUNTIF(CONTROL!$B$99:$B$148,'Funding by District'!D423)&gt;=1,"",ROW()-163)</f>
        <v>423</v>
      </c>
    </row>
    <row r="587" spans="2:3">
      <c r="B587" s="337" t="str">
        <f ca="1"/>
        <v>NORTH MERRICK UFSD</v>
      </c>
      <c r="C587" s="339">
        <f>IF(COUNTIF(CONTROL!$B$99:$B$148,'Funding by District'!D424)&gt;=1,"",ROW()-163)</f>
        <v>424</v>
      </c>
    </row>
    <row r="588" spans="2:3">
      <c r="B588" s="337" t="str">
        <f ca="1"/>
        <v>NORTH ROSE-WOLCOTT CSD</v>
      </c>
      <c r="C588" s="339">
        <f>IF(COUNTIF(CONTROL!$B$99:$B$148,'Funding by District'!D425)&gt;=1,"",ROW()-163)</f>
        <v>425</v>
      </c>
    </row>
    <row r="589" spans="2:3">
      <c r="B589" s="337" t="str">
        <f ca="1"/>
        <v>NORTH SALEM CSD</v>
      </c>
      <c r="C589" s="339">
        <f>IF(COUNTIF(CONTROL!$B$99:$B$148,'Funding by District'!D426)&gt;=1,"",ROW()-163)</f>
        <v>426</v>
      </c>
    </row>
    <row r="590" spans="2:3">
      <c r="B590" s="337" t="str">
        <f ca="1"/>
        <v>NORTH SHORE CSD</v>
      </c>
      <c r="C590" s="339">
        <f>IF(COUNTIF(CONTROL!$B$99:$B$148,'Funding by District'!D427)&gt;=1,"",ROW()-163)</f>
        <v>427</v>
      </c>
    </row>
    <row r="591" spans="2:3">
      <c r="B591" s="337" t="str">
        <f ca="1"/>
        <v>NORTH SYRACUSE CSD</v>
      </c>
      <c r="C591" s="339">
        <f>IF(COUNTIF(CONTROL!$B$99:$B$148,'Funding by District'!D428)&gt;=1,"",ROW()-163)</f>
        <v>428</v>
      </c>
    </row>
    <row r="592" spans="2:3">
      <c r="B592" s="337" t="str">
        <f ca="1"/>
        <v>NORTH TONAWANDA CITY SD</v>
      </c>
      <c r="C592" s="339">
        <f>IF(COUNTIF(CONTROL!$B$99:$B$148,'Funding by District'!D429)&gt;=1,"",ROW()-163)</f>
        <v>429</v>
      </c>
    </row>
    <row r="593" spans="2:3">
      <c r="B593" s="337" t="str">
        <f ca="1"/>
        <v>NORTH WARREN CSD</v>
      </c>
      <c r="C593" s="339">
        <f>IF(COUNTIF(CONTROL!$B$99:$B$148,'Funding by District'!D430)&gt;=1,"",ROW()-163)</f>
        <v>430</v>
      </c>
    </row>
    <row r="594" spans="2:3">
      <c r="B594" s="337" t="str">
        <f ca="1"/>
        <v>NORTHEAST CSD</v>
      </c>
      <c r="C594" s="339">
        <f>IF(COUNTIF(CONTROL!$B$99:$B$148,'Funding by District'!D431)&gt;=1,"",ROW()-163)</f>
        <v>431</v>
      </c>
    </row>
    <row r="595" spans="2:3">
      <c r="B595" s="337" t="str">
        <f ca="1"/>
        <v>NORTHEASTERN CLINTON CSD</v>
      </c>
      <c r="C595" s="339">
        <f>IF(COUNTIF(CONTROL!$B$99:$B$148,'Funding by District'!D432)&gt;=1,"",ROW()-163)</f>
        <v>432</v>
      </c>
    </row>
    <row r="596" spans="2:3">
      <c r="B596" s="337" t="str">
        <f ca="1"/>
        <v>NORTHERN ADIRONDACK CSD</v>
      </c>
      <c r="C596" s="339">
        <f>IF(COUNTIF(CONTROL!$B$99:$B$148,'Funding by District'!D433)&gt;=1,"",ROW()-163)</f>
        <v>433</v>
      </c>
    </row>
    <row r="597" spans="2:3">
      <c r="B597" s="337" t="str">
        <f ca="1"/>
        <v>NORTHPORT-EAST NORTHPORT UFSD</v>
      </c>
      <c r="C597" s="339">
        <f>IF(COUNTIF(CONTROL!$B$99:$B$148,'Funding by District'!D434)&gt;=1,"",ROW()-163)</f>
        <v>434</v>
      </c>
    </row>
    <row r="598" spans="2:3">
      <c r="B598" s="337" t="str">
        <f ca="1"/>
        <v>NORTHVILLE CSD</v>
      </c>
      <c r="C598" s="339">
        <f>IF(COUNTIF(CONTROL!$B$99:$B$148,'Funding by District'!D435)&gt;=1,"",ROW()-163)</f>
        <v>435</v>
      </c>
    </row>
    <row r="599" spans="2:3">
      <c r="B599" s="337" t="str">
        <f ca="1"/>
        <v>NORWICH CITY SD</v>
      </c>
      <c r="C599" s="339">
        <f>IF(COUNTIF(CONTROL!$B$99:$B$148,'Funding by District'!D436)&gt;=1,"",ROW()-163)</f>
        <v>436</v>
      </c>
    </row>
    <row r="600" spans="2:3">
      <c r="B600" s="337" t="str">
        <f ca="1"/>
        <v>NORWOOD-NORFOLK CSD</v>
      </c>
      <c r="C600" s="339">
        <f>IF(COUNTIF(CONTROL!$B$99:$B$148,'Funding by District'!D437)&gt;=1,"",ROW()-163)</f>
        <v>437</v>
      </c>
    </row>
    <row r="601" spans="2:3">
      <c r="B601" s="337" t="str">
        <f ca="1"/>
        <v>NY MILLS UFSD</v>
      </c>
      <c r="C601" s="339">
        <f>IF(COUNTIF(CONTROL!$B$99:$B$148,'Funding by District'!D438)&gt;=1,"",ROW()-163)</f>
        <v>438</v>
      </c>
    </row>
    <row r="602" spans="2:3">
      <c r="B602" s="337" t="str">
        <f ca="1"/>
        <v>NYACK UFSD</v>
      </c>
      <c r="C602" s="339">
        <f>IF(COUNTIF(CONTROL!$B$99:$B$148,'Funding by District'!D439)&gt;=1,"",ROW()-163)</f>
        <v>439</v>
      </c>
    </row>
    <row r="603" spans="2:3">
      <c r="B603" s="337" t="str">
        <f ca="1"/>
        <v>NYC CHANCELLOR'S OFFICE</v>
      </c>
      <c r="C603" s="339">
        <f>IF(COUNTIF(CONTROL!$B$99:$B$148,'Funding by District'!D440)&gt;=1,"",ROW()-163)</f>
        <v>440</v>
      </c>
    </row>
    <row r="604" spans="2:3">
      <c r="B604" s="337" t="str">
        <f ca="1"/>
        <v>OAKFIELD-ALABAMA CSD</v>
      </c>
      <c r="C604" s="339">
        <f>IF(COUNTIF(CONTROL!$B$99:$B$148,'Funding by District'!D441)&gt;=1,"",ROW()-163)</f>
        <v>441</v>
      </c>
    </row>
    <row r="605" spans="2:3">
      <c r="B605" s="337" t="str">
        <f ca="1"/>
        <v>OCEANSIDE UFSD</v>
      </c>
      <c r="C605" s="339">
        <f>IF(COUNTIF(CONTROL!$B$99:$B$148,'Funding by District'!D442)&gt;=1,"",ROW()-163)</f>
        <v>442</v>
      </c>
    </row>
    <row r="606" spans="2:3">
      <c r="B606" s="337" t="str">
        <f ca="1"/>
        <v>ODESSA-MONTOUR CSD</v>
      </c>
      <c r="C606" s="339">
        <f>IF(COUNTIF(CONTROL!$B$99:$B$148,'Funding by District'!D443)&gt;=1,"",ROW()-163)</f>
        <v>443</v>
      </c>
    </row>
    <row r="607" spans="2:3">
      <c r="B607" s="337" t="str">
        <f ca="1"/>
        <v>OGDENSBURG CITY SD</v>
      </c>
      <c r="C607" s="339">
        <f>IF(COUNTIF(CONTROL!$B$99:$B$148,'Funding by District'!D444)&gt;=1,"",ROW()-163)</f>
        <v>444</v>
      </c>
    </row>
    <row r="608" spans="2:3">
      <c r="B608" s="337" t="str">
        <f ca="1"/>
        <v>OLEAN CITY SD</v>
      </c>
      <c r="C608" s="339">
        <f>IF(COUNTIF(CONTROL!$B$99:$B$148,'Funding by District'!D445)&gt;=1,"",ROW()-163)</f>
        <v>445</v>
      </c>
    </row>
    <row r="609" spans="2:3">
      <c r="B609" s="337" t="str">
        <f ca="1"/>
        <v>ONEIDA CITY SD</v>
      </c>
      <c r="C609" s="339">
        <f>IF(COUNTIF(CONTROL!$B$99:$B$148,'Funding by District'!D446)&gt;=1,"",ROW()-163)</f>
        <v>446</v>
      </c>
    </row>
    <row r="610" spans="2:3">
      <c r="B610" s="337" t="str">
        <f ca="1"/>
        <v>ONEONTA CITY SD</v>
      </c>
      <c r="C610" s="339">
        <f>IF(COUNTIF(CONTROL!$B$99:$B$148,'Funding by District'!D447)&gt;=1,"",ROW()-163)</f>
        <v>447</v>
      </c>
    </row>
    <row r="611" spans="2:3">
      <c r="B611" s="337" t="str">
        <f ca="1"/>
        <v>ONONDAGA CSD</v>
      </c>
      <c r="C611" s="339">
        <f>IF(COUNTIF(CONTROL!$B$99:$B$148,'Funding by District'!D448)&gt;=1,"",ROW()-163)</f>
        <v>448</v>
      </c>
    </row>
    <row r="612" spans="2:3">
      <c r="B612" s="337" t="str">
        <f ca="1"/>
        <v>ONTEORA CSD</v>
      </c>
      <c r="C612" s="339">
        <f>IF(COUNTIF(CONTROL!$B$99:$B$148,'Funding by District'!D449)&gt;=1,"",ROW()-163)</f>
        <v>449</v>
      </c>
    </row>
    <row r="613" spans="2:3">
      <c r="B613" s="337" t="str">
        <f ca="1"/>
        <v>OPPENHEIM-EPHRATAH-ST. JOHNSVILLE CSD</v>
      </c>
      <c r="C613" s="339">
        <f>IF(COUNTIF(CONTROL!$B$99:$B$148,'Funding by District'!D450)&gt;=1,"",ROW()-163)</f>
        <v>450</v>
      </c>
    </row>
    <row r="614" spans="2:3">
      <c r="B614" s="337" t="str">
        <f ca="1"/>
        <v>ORCHARD PARK CSD</v>
      </c>
      <c r="C614" s="339">
        <f>IF(COUNTIF(CONTROL!$B$99:$B$148,'Funding by District'!D451)&gt;=1,"",ROW()-163)</f>
        <v>451</v>
      </c>
    </row>
    <row r="615" spans="2:3">
      <c r="B615" s="337" t="str">
        <f ca="1"/>
        <v>ORISKANY CSD</v>
      </c>
      <c r="C615" s="339">
        <f>IF(COUNTIF(CONTROL!$B$99:$B$148,'Funding by District'!D452)&gt;=1,"",ROW()-163)</f>
        <v>452</v>
      </c>
    </row>
    <row r="616" spans="2:3">
      <c r="B616" s="337" t="str">
        <f ca="1"/>
        <v>OSSINING UFSD</v>
      </c>
      <c r="C616" s="339">
        <f>IF(COUNTIF(CONTROL!$B$99:$B$148,'Funding by District'!D453)&gt;=1,"",ROW()-163)</f>
        <v>453</v>
      </c>
    </row>
    <row r="617" spans="2:3">
      <c r="B617" s="337" t="str">
        <f ca="1"/>
        <v>OSWEGO CITY SD</v>
      </c>
      <c r="C617" s="339">
        <f>IF(COUNTIF(CONTROL!$B$99:$B$148,'Funding by District'!D454)&gt;=1,"",ROW()-163)</f>
        <v>454</v>
      </c>
    </row>
    <row r="618" spans="2:3">
      <c r="B618" s="337" t="str">
        <f ca="1"/>
        <v>OTEGO-UNADILLA CSD</v>
      </c>
      <c r="C618" s="339">
        <f>IF(COUNTIF(CONTROL!$B$99:$B$148,'Funding by District'!D455)&gt;=1,"",ROW()-163)</f>
        <v>455</v>
      </c>
    </row>
    <row r="619" spans="2:3">
      <c r="B619" s="337" t="str">
        <f ca="1"/>
        <v>OWEGO-APALACHIN CSD</v>
      </c>
      <c r="C619" s="339">
        <f>IF(COUNTIF(CONTROL!$B$99:$B$148,'Funding by District'!D456)&gt;=1,"",ROW()-163)</f>
        <v>456</v>
      </c>
    </row>
    <row r="620" spans="2:3">
      <c r="B620" s="337" t="str">
        <f ca="1"/>
        <v>OXFORD ACADEMY &amp; CSD</v>
      </c>
      <c r="C620" s="339">
        <f>IF(COUNTIF(CONTROL!$B$99:$B$148,'Funding by District'!D457)&gt;=1,"",ROW()-163)</f>
        <v>457</v>
      </c>
    </row>
    <row r="621" spans="2:3">
      <c r="B621" s="337" t="str">
        <f ca="1"/>
        <v>OYSTER BAY-EAST NORWICH CSD</v>
      </c>
      <c r="C621" s="339">
        <f>IF(COUNTIF(CONTROL!$B$99:$B$148,'Funding by District'!D458)&gt;=1,"",ROW()-163)</f>
        <v>458</v>
      </c>
    </row>
    <row r="622" spans="2:3">
      <c r="B622" s="337" t="str">
        <f ca="1"/>
        <v>OYSTERPONDS UFSD</v>
      </c>
      <c r="C622" s="339">
        <f>IF(COUNTIF(CONTROL!$B$99:$B$148,'Funding by District'!D459)&gt;=1,"",ROW()-163)</f>
        <v>459</v>
      </c>
    </row>
    <row r="623" spans="2:3">
      <c r="B623" s="337" t="str">
        <f ca="1"/>
        <v>PALMYRA-MACEDON CSD</v>
      </c>
      <c r="C623" s="339">
        <f>IF(COUNTIF(CONTROL!$B$99:$B$148,'Funding by District'!D460)&gt;=1,"",ROW()-163)</f>
        <v>460</v>
      </c>
    </row>
    <row r="624" spans="2:3">
      <c r="B624" s="337" t="str">
        <f ca="1"/>
        <v>PANAMA CSD</v>
      </c>
      <c r="C624" s="339">
        <f>IF(COUNTIF(CONTROL!$B$99:$B$148,'Funding by District'!D461)&gt;=1,"",ROW()-163)</f>
        <v>461</v>
      </c>
    </row>
    <row r="625" spans="2:3">
      <c r="B625" s="337" t="str">
        <f ca="1"/>
        <v>PARISHVILLE-HOPKINTON CSD</v>
      </c>
      <c r="C625" s="339">
        <f>IF(COUNTIF(CONTROL!$B$99:$B$148,'Funding by District'!D462)&gt;=1,"",ROW()-163)</f>
        <v>462</v>
      </c>
    </row>
    <row r="626" spans="2:3">
      <c r="B626" s="337" t="str">
        <f ca="1"/>
        <v>PATCHOGUE-MEDFORD UFSD</v>
      </c>
      <c r="C626" s="339">
        <f>IF(COUNTIF(CONTROL!$B$99:$B$148,'Funding by District'!D463)&gt;=1,"",ROW()-163)</f>
        <v>463</v>
      </c>
    </row>
    <row r="627" spans="2:3">
      <c r="B627" s="337" t="str">
        <f ca="1"/>
        <v>PAVILION CSD</v>
      </c>
      <c r="C627" s="339">
        <f>IF(COUNTIF(CONTROL!$B$99:$B$148,'Funding by District'!D464)&gt;=1,"",ROW()-163)</f>
        <v>464</v>
      </c>
    </row>
    <row r="628" spans="2:3">
      <c r="B628" s="337" t="str">
        <f ca="1"/>
        <v>PAWLING CSD</v>
      </c>
      <c r="C628" s="339">
        <f>IF(COUNTIF(CONTROL!$B$99:$B$148,'Funding by District'!D465)&gt;=1,"",ROW()-163)</f>
        <v>465</v>
      </c>
    </row>
    <row r="629" spans="2:3">
      <c r="B629" s="337" t="str">
        <f ca="1"/>
        <v>PEARL RIVER UFSD</v>
      </c>
      <c r="C629" s="339">
        <f>IF(COUNTIF(CONTROL!$B$99:$B$148,'Funding by District'!D466)&gt;=1,"",ROW()-163)</f>
        <v>466</v>
      </c>
    </row>
    <row r="630" spans="2:3">
      <c r="B630" s="337" t="str">
        <f ca="1"/>
        <v>PEEKSKILL CITY SD</v>
      </c>
      <c r="C630" s="339">
        <f>IF(COUNTIF(CONTROL!$B$99:$B$148,'Funding by District'!D467)&gt;=1,"",ROW()-163)</f>
        <v>467</v>
      </c>
    </row>
    <row r="631" spans="2:3">
      <c r="B631" s="337" t="str">
        <f ca="1"/>
        <v>PELHAM UFSD</v>
      </c>
      <c r="C631" s="339">
        <f>IF(COUNTIF(CONTROL!$B$99:$B$148,'Funding by District'!D468)&gt;=1,"",ROW()-163)</f>
        <v>468</v>
      </c>
    </row>
    <row r="632" spans="2:3">
      <c r="B632" s="337" t="str">
        <f ca="1"/>
        <v>PEMBROKE CSD</v>
      </c>
      <c r="C632" s="339">
        <f>IF(COUNTIF(CONTROL!$B$99:$B$148,'Funding by District'!D469)&gt;=1,"",ROW()-163)</f>
        <v>469</v>
      </c>
    </row>
    <row r="633" spans="2:3">
      <c r="B633" s="337" t="str">
        <f ca="1"/>
        <v>PENFIELD CSD</v>
      </c>
      <c r="C633" s="339">
        <f>IF(COUNTIF(CONTROL!$B$99:$B$148,'Funding by District'!D470)&gt;=1,"",ROW()-163)</f>
        <v>470</v>
      </c>
    </row>
    <row r="634" spans="2:3">
      <c r="B634" s="337" t="str">
        <f ca="1"/>
        <v>PENN YAN CSD</v>
      </c>
      <c r="C634" s="339">
        <f>IF(COUNTIF(CONTROL!$B$99:$B$148,'Funding by District'!D471)&gt;=1,"",ROW()-163)</f>
        <v>471</v>
      </c>
    </row>
    <row r="635" spans="2:3">
      <c r="B635" s="337" t="str">
        <f ca="1"/>
        <v>PERRY CSD</v>
      </c>
      <c r="C635" s="339">
        <f>IF(COUNTIF(CONTROL!$B$99:$B$148,'Funding by District'!D472)&gt;=1,"",ROW()-163)</f>
        <v>472</v>
      </c>
    </row>
    <row r="636" spans="2:3">
      <c r="B636" s="337" t="str">
        <f ca="1"/>
        <v>PERU CSD</v>
      </c>
      <c r="C636" s="339">
        <f>IF(COUNTIF(CONTROL!$B$99:$B$148,'Funding by District'!D473)&gt;=1,"",ROW()-163)</f>
        <v>473</v>
      </c>
    </row>
    <row r="637" spans="2:3">
      <c r="B637" s="337" t="str">
        <f ca="1"/>
        <v>PHELPS-CLIFTON SPRINGS CSD</v>
      </c>
      <c r="C637" s="339">
        <f>IF(COUNTIF(CONTROL!$B$99:$B$148,'Funding by District'!D474)&gt;=1,"",ROW()-163)</f>
        <v>474</v>
      </c>
    </row>
    <row r="638" spans="2:3">
      <c r="B638" s="337" t="str">
        <f ca="1"/>
        <v>PHOENIX CSD</v>
      </c>
      <c r="C638" s="339">
        <f>IF(COUNTIF(CONTROL!$B$99:$B$148,'Funding by District'!D475)&gt;=1,"",ROW()-163)</f>
        <v>475</v>
      </c>
    </row>
    <row r="639" spans="2:3">
      <c r="B639" s="337" t="str">
        <f ca="1"/>
        <v>PINE BUSH CSD</v>
      </c>
      <c r="C639" s="339">
        <f>IF(COUNTIF(CONTROL!$B$99:$B$148,'Funding by District'!D476)&gt;=1,"",ROW()-163)</f>
        <v>476</v>
      </c>
    </row>
    <row r="640" spans="2:3">
      <c r="B640" s="337" t="str">
        <f ca="1"/>
        <v>PINE PLAINS CSD</v>
      </c>
      <c r="C640" s="339">
        <f>IF(COUNTIF(CONTROL!$B$99:$B$148,'Funding by District'!D477)&gt;=1,"",ROW()-163)</f>
        <v>477</v>
      </c>
    </row>
    <row r="641" spans="2:3">
      <c r="B641" s="337" t="str">
        <f ca="1"/>
        <v>PINE VALLEY CSD (SOUTH DAYTON)</v>
      </c>
      <c r="C641" s="339">
        <f>IF(COUNTIF(CONTROL!$B$99:$B$148,'Funding by District'!D478)&gt;=1,"",ROW()-163)</f>
        <v>478</v>
      </c>
    </row>
    <row r="642" spans="2:3">
      <c r="B642" s="337" t="str">
        <f ca="1"/>
        <v>PITTSFORD CSD</v>
      </c>
      <c r="C642" s="339">
        <f>IF(COUNTIF(CONTROL!$B$99:$B$148,'Funding by District'!D479)&gt;=1,"",ROW()-163)</f>
        <v>479</v>
      </c>
    </row>
    <row r="643" spans="2:3">
      <c r="B643" s="337" t="str">
        <f ca="1"/>
        <v>PLAINEDGE UFSD</v>
      </c>
      <c r="C643" s="339">
        <f>IF(COUNTIF(CONTROL!$B$99:$B$148,'Funding by District'!D480)&gt;=1,"",ROW()-163)</f>
        <v>480</v>
      </c>
    </row>
    <row r="644" spans="2:3">
      <c r="B644" s="337" t="str">
        <f ca="1"/>
        <v>PLAINVIEW-OLD BETHPAGE CSD</v>
      </c>
      <c r="C644" s="339">
        <f>IF(COUNTIF(CONTROL!$B$99:$B$148,'Funding by District'!D481)&gt;=1,"",ROW()-163)</f>
        <v>481</v>
      </c>
    </row>
    <row r="645" spans="2:3">
      <c r="B645" s="337" t="str">
        <f ca="1"/>
        <v>PLATTSBURGH CITY SD</v>
      </c>
      <c r="C645" s="339">
        <f>IF(COUNTIF(CONTROL!$B$99:$B$148,'Funding by District'!D482)&gt;=1,"",ROW()-163)</f>
        <v>482</v>
      </c>
    </row>
    <row r="646" spans="2:3">
      <c r="B646" s="337" t="str">
        <f ca="1"/>
        <v>PLEASANTVILLE UFSD</v>
      </c>
      <c r="C646" s="339">
        <f>IF(COUNTIF(CONTROL!$B$99:$B$148,'Funding by District'!D483)&gt;=1,"",ROW()-163)</f>
        <v>483</v>
      </c>
    </row>
    <row r="647" spans="2:3">
      <c r="B647" s="337" t="str">
        <f ca="1"/>
        <v>POCANTICO HILLS CSD</v>
      </c>
      <c r="C647" s="339">
        <f>IF(COUNTIF(CONTROL!$B$99:$B$148,'Funding by District'!D484)&gt;=1,"",ROW()-163)</f>
        <v>484</v>
      </c>
    </row>
    <row r="648" spans="2:3">
      <c r="B648" s="337" t="str">
        <f ca="1"/>
        <v>POLAND CSD</v>
      </c>
      <c r="C648" s="339">
        <f>IF(COUNTIF(CONTROL!$B$99:$B$148,'Funding by District'!D485)&gt;=1,"",ROW()-163)</f>
        <v>485</v>
      </c>
    </row>
    <row r="649" spans="2:3">
      <c r="B649" s="337" t="str">
        <f ca="1"/>
        <v>PORT BYRON CSD</v>
      </c>
      <c r="C649" s="339">
        <f>IF(COUNTIF(CONTROL!$B$99:$B$148,'Funding by District'!D486)&gt;=1,"",ROW()-163)</f>
        <v>486</v>
      </c>
    </row>
    <row r="650" spans="2:3">
      <c r="B650" s="337" t="str">
        <f ca="1"/>
        <v>PORT CHESTER-RYE UFSD</v>
      </c>
      <c r="C650" s="339">
        <f>IF(COUNTIF(CONTROL!$B$99:$B$148,'Funding by District'!D487)&gt;=1,"",ROW()-163)</f>
        <v>487</v>
      </c>
    </row>
    <row r="651" spans="2:3">
      <c r="B651" s="337" t="str">
        <f ca="1"/>
        <v>PORT JEFFERSON UFSD</v>
      </c>
      <c r="C651" s="339">
        <f>IF(COUNTIF(CONTROL!$B$99:$B$148,'Funding by District'!D488)&gt;=1,"",ROW()-163)</f>
        <v>488</v>
      </c>
    </row>
    <row r="652" spans="2:3">
      <c r="B652" s="337" t="str">
        <f ca="1"/>
        <v>PORT JERVIS CITY SD</v>
      </c>
      <c r="C652" s="339">
        <f>IF(COUNTIF(CONTROL!$B$99:$B$148,'Funding by District'!D489)&gt;=1,"",ROW()-163)</f>
        <v>489</v>
      </c>
    </row>
    <row r="653" spans="2:3">
      <c r="B653" s="337" t="str">
        <f ca="1"/>
        <v>PORT WASHINGTON UFSD</v>
      </c>
      <c r="C653" s="339">
        <f>IF(COUNTIF(CONTROL!$B$99:$B$148,'Funding by District'!D490)&gt;=1,"",ROW()-163)</f>
        <v>490</v>
      </c>
    </row>
    <row r="654" spans="2:3">
      <c r="B654" s="337" t="str">
        <f ca="1"/>
        <v>PORTVILLE CSD</v>
      </c>
      <c r="C654" s="339">
        <f>IF(COUNTIF(CONTROL!$B$99:$B$148,'Funding by District'!D491)&gt;=1,"",ROW()-163)</f>
        <v>491</v>
      </c>
    </row>
    <row r="655" spans="2:3">
      <c r="B655" s="337" t="str">
        <f ca="1"/>
        <v>POTSDAM CSD</v>
      </c>
      <c r="C655" s="339">
        <f>IF(COUNTIF(CONTROL!$B$99:$B$148,'Funding by District'!D492)&gt;=1,"",ROW()-163)</f>
        <v>492</v>
      </c>
    </row>
    <row r="656" spans="2:3">
      <c r="B656" s="337" t="str">
        <f ca="1"/>
        <v>POUGHKEEPSIE CITY SD</v>
      </c>
      <c r="C656" s="339">
        <f>IF(COUNTIF(CONTROL!$B$99:$B$148,'Funding by District'!D493)&gt;=1,"",ROW()-163)</f>
        <v>493</v>
      </c>
    </row>
    <row r="657" spans="2:3">
      <c r="B657" s="337" t="str">
        <f ca="1"/>
        <v>PRATTSBURGH CSD</v>
      </c>
      <c r="C657" s="339">
        <f>IF(COUNTIF(CONTROL!$B$99:$B$148,'Funding by District'!D494)&gt;=1,"",ROW()-163)</f>
        <v>494</v>
      </c>
    </row>
    <row r="658" spans="2:3">
      <c r="B658" s="337" t="str">
        <f ca="1"/>
        <v>PULASKI CSD</v>
      </c>
      <c r="C658" s="339">
        <f>IF(COUNTIF(CONTROL!$B$99:$B$148,'Funding by District'!D495)&gt;=1,"",ROW()-163)</f>
        <v>495</v>
      </c>
    </row>
    <row r="659" spans="2:3">
      <c r="B659" s="337" t="str">
        <f ca="1"/>
        <v>PUTNAM CSD</v>
      </c>
      <c r="C659" s="339">
        <f>IF(COUNTIF(CONTROL!$B$99:$B$148,'Funding by District'!D496)&gt;=1,"",ROW()-163)</f>
        <v>496</v>
      </c>
    </row>
    <row r="660" spans="2:3">
      <c r="B660" s="337" t="str">
        <f ca="1"/>
        <v>PUTNAM VALLEY CSD</v>
      </c>
      <c r="C660" s="339">
        <f>IF(COUNTIF(CONTROL!$B$99:$B$148,'Funding by District'!D497)&gt;=1,"",ROW()-163)</f>
        <v>497</v>
      </c>
    </row>
    <row r="661" spans="2:3">
      <c r="B661" s="337" t="str">
        <f ca="1"/>
        <v>QUEENSBURY UFSD</v>
      </c>
      <c r="C661" s="339">
        <f>IF(COUNTIF(CONTROL!$B$99:$B$148,'Funding by District'!D498)&gt;=1,"",ROW()-163)</f>
        <v>498</v>
      </c>
    </row>
    <row r="662" spans="2:3">
      <c r="B662" s="337" t="str">
        <f ca="1"/>
        <v>QUOGUE UFSD</v>
      </c>
      <c r="C662" s="339">
        <f>IF(COUNTIF(CONTROL!$B$99:$B$148,'Funding by District'!D499)&gt;=1,"",ROW()-163)</f>
        <v>499</v>
      </c>
    </row>
    <row r="663" spans="2:3">
      <c r="B663" s="337" t="str">
        <f ca="1"/>
        <v>RAMAPO CSD (SUFFERN)</v>
      </c>
      <c r="C663" s="339">
        <f>IF(COUNTIF(CONTROL!$B$99:$B$148,'Funding by District'!D500)&gt;=1,"",ROW()-163)</f>
        <v>500</v>
      </c>
    </row>
    <row r="664" spans="2:3">
      <c r="B664" s="337" t="str">
        <f ca="1"/>
        <v>RANDOLPH CSD</v>
      </c>
      <c r="C664" s="339">
        <f>IF(COUNTIF(CONTROL!$B$99:$B$148,'Funding by District'!D501)&gt;=1,"",ROW()-163)</f>
        <v>501</v>
      </c>
    </row>
    <row r="665" spans="2:3">
      <c r="B665" s="337" t="str">
        <f ca="1"/>
        <v>RAVENA-COEYMANS-SELKIRK CSD</v>
      </c>
      <c r="C665" s="339">
        <f>IF(COUNTIF(CONTROL!$B$99:$B$148,'Funding by District'!D502)&gt;=1,"",ROW()-163)</f>
        <v>502</v>
      </c>
    </row>
    <row r="666" spans="2:3">
      <c r="B666" s="337" t="str">
        <f ca="1"/>
        <v>RED CREEK CSD</v>
      </c>
      <c r="C666" s="339">
        <f>IF(COUNTIF(CONTROL!$B$99:$B$148,'Funding by District'!D503)&gt;=1,"",ROW()-163)</f>
        <v>503</v>
      </c>
    </row>
    <row r="667" spans="2:3">
      <c r="B667" s="337" t="str">
        <f ca="1"/>
        <v>RED HOOK CSD</v>
      </c>
      <c r="C667" s="339">
        <f>IF(COUNTIF(CONTROL!$B$99:$B$148,'Funding by District'!D504)&gt;=1,"",ROW()-163)</f>
        <v>504</v>
      </c>
    </row>
    <row r="668" spans="2:3">
      <c r="B668" s="337" t="str">
        <f ca="1"/>
        <v>REMSEN CSD</v>
      </c>
      <c r="C668" s="339">
        <f>IF(COUNTIF(CONTROL!$B$99:$B$148,'Funding by District'!D505)&gt;=1,"",ROW()-163)</f>
        <v>505</v>
      </c>
    </row>
    <row r="669" spans="2:3">
      <c r="B669" s="337" t="str">
        <f ca="1"/>
        <v>REMSENBURG-SPEONK UFSD</v>
      </c>
      <c r="C669" s="339">
        <f>IF(COUNTIF(CONTROL!$B$99:$B$148,'Funding by District'!D506)&gt;=1,"",ROW()-163)</f>
        <v>506</v>
      </c>
    </row>
    <row r="670" spans="2:3">
      <c r="B670" s="337" t="str">
        <f ca="1"/>
        <v>RENSSELAER CITY SD</v>
      </c>
      <c r="C670" s="339">
        <f>IF(COUNTIF(CONTROL!$B$99:$B$148,'Funding by District'!D507)&gt;=1,"",ROW()-163)</f>
        <v>507</v>
      </c>
    </row>
    <row r="671" spans="2:3">
      <c r="B671" s="337" t="str">
        <f ca="1"/>
        <v>RHINEBECK CSD</v>
      </c>
      <c r="C671" s="339">
        <f>IF(COUNTIF(CONTROL!$B$99:$B$148,'Funding by District'!D508)&gt;=1,"",ROW()-163)</f>
        <v>508</v>
      </c>
    </row>
    <row r="672" spans="2:3">
      <c r="B672" s="337" t="str">
        <f ca="1"/>
        <v>RICHFIELD SPRINGS CSD</v>
      </c>
      <c r="C672" s="339">
        <f>IF(COUNTIF(CONTROL!$B$99:$B$148,'Funding by District'!D509)&gt;=1,"",ROW()-163)</f>
        <v>509</v>
      </c>
    </row>
    <row r="673" spans="2:3">
      <c r="B673" s="337" t="str">
        <f ca="1"/>
        <v>RIPLEY CSD</v>
      </c>
      <c r="C673" s="339">
        <f>IF(COUNTIF(CONTROL!$B$99:$B$148,'Funding by District'!D510)&gt;=1,"",ROW()-163)</f>
        <v>510</v>
      </c>
    </row>
    <row r="674" spans="2:3">
      <c r="B674" s="337" t="str">
        <f ca="1"/>
        <v>RIVERHEAD CSD</v>
      </c>
      <c r="C674" s="339">
        <f>IF(COUNTIF(CONTROL!$B$99:$B$148,'Funding by District'!D511)&gt;=1,"",ROW()-163)</f>
        <v>511</v>
      </c>
    </row>
    <row r="675" spans="2:3">
      <c r="B675" s="337" t="str">
        <f ca="1"/>
        <v>ROCHESTER CITY SD</v>
      </c>
      <c r="C675" s="339">
        <f>IF(COUNTIF(CONTROL!$B$99:$B$148,'Funding by District'!D512)&gt;=1,"",ROW()-163)</f>
        <v>512</v>
      </c>
    </row>
    <row r="676" spans="2:3">
      <c r="B676" s="337" t="str">
        <f ca="1"/>
        <v>ROCKVILLE CENTRE UFSD</v>
      </c>
      <c r="C676" s="339">
        <f>IF(COUNTIF(CONTROL!$B$99:$B$148,'Funding by District'!D513)&gt;=1,"",ROW()-163)</f>
        <v>513</v>
      </c>
    </row>
    <row r="677" spans="2:3">
      <c r="B677" s="337" t="str">
        <f ca="1"/>
        <v>ROCKY POINT UFSD</v>
      </c>
      <c r="C677" s="339">
        <f>IF(COUNTIF(CONTROL!$B$99:$B$148,'Funding by District'!D514)&gt;=1,"",ROW()-163)</f>
        <v>514</v>
      </c>
    </row>
    <row r="678" spans="2:3">
      <c r="B678" s="337" t="str">
        <f ca="1"/>
        <v>ROME CITY SD</v>
      </c>
      <c r="C678" s="339">
        <f>IF(COUNTIF(CONTROL!$B$99:$B$148,'Funding by District'!D515)&gt;=1,"",ROW()-163)</f>
        <v>515</v>
      </c>
    </row>
    <row r="679" spans="2:3">
      <c r="B679" s="337" t="str">
        <f ca="1"/>
        <v>ROMULUS CSD</v>
      </c>
      <c r="C679" s="339">
        <f>IF(COUNTIF(CONTROL!$B$99:$B$148,'Funding by District'!D516)&gt;=1,"",ROW()-163)</f>
        <v>516</v>
      </c>
    </row>
    <row r="680" spans="2:3">
      <c r="B680" s="337" t="str">
        <f ca="1"/>
        <v>RONDOUT VALLEY CSD</v>
      </c>
      <c r="C680" s="339">
        <f>IF(COUNTIF(CONTROL!$B$99:$B$148,'Funding by District'!D517)&gt;=1,"",ROW()-163)</f>
        <v>517</v>
      </c>
    </row>
    <row r="681" spans="2:3">
      <c r="B681" s="337" t="str">
        <f ca="1"/>
        <v>ROOSEVELT UFSD</v>
      </c>
      <c r="C681" s="339">
        <f>IF(COUNTIF(CONTROL!$B$99:$B$148,'Funding by District'!D518)&gt;=1,"",ROW()-163)</f>
        <v>518</v>
      </c>
    </row>
    <row r="682" spans="2:3">
      <c r="B682" s="337" t="str">
        <f ca="1"/>
        <v>ROSCOE CSD</v>
      </c>
      <c r="C682" s="339">
        <f>IF(COUNTIF(CONTROL!$B$99:$B$148,'Funding by District'!D519)&gt;=1,"",ROW()-163)</f>
        <v>519</v>
      </c>
    </row>
    <row r="683" spans="2:3">
      <c r="B683" s="337" t="str">
        <f ca="1"/>
        <v>ROSLYN UFSD</v>
      </c>
      <c r="C683" s="339">
        <f>IF(COUNTIF(CONTROL!$B$99:$B$148,'Funding by District'!D520)&gt;=1,"",ROW()-163)</f>
        <v>520</v>
      </c>
    </row>
    <row r="684" spans="2:3">
      <c r="B684" s="337" t="str">
        <f ca="1"/>
        <v>ROTTERDAM-MOHONASEN CSD</v>
      </c>
      <c r="C684" s="339">
        <f>IF(COUNTIF(CONTROL!$B$99:$B$148,'Funding by District'!D521)&gt;=1,"",ROW()-163)</f>
        <v>521</v>
      </c>
    </row>
    <row r="685" spans="2:3">
      <c r="B685" s="337" t="str">
        <f ca="1"/>
        <v>ROXBURY CSD</v>
      </c>
      <c r="C685" s="339">
        <f>IF(COUNTIF(CONTROL!$B$99:$B$148,'Funding by District'!D522)&gt;=1,"",ROW()-163)</f>
        <v>522</v>
      </c>
    </row>
    <row r="686" spans="2:3">
      <c r="B686" s="337" t="str">
        <f ca="1"/>
        <v>ROYALTON-HARTLAND CSD</v>
      </c>
      <c r="C686" s="339">
        <f>IF(COUNTIF(CONTROL!$B$99:$B$148,'Funding by District'!D523)&gt;=1,"",ROW()-163)</f>
        <v>523</v>
      </c>
    </row>
    <row r="687" spans="2:3">
      <c r="B687" s="337" t="str">
        <f ca="1"/>
        <v>RUSH-HENRIETTA CSD</v>
      </c>
      <c r="C687" s="339">
        <f>IF(COUNTIF(CONTROL!$B$99:$B$148,'Funding by District'!D524)&gt;=1,"",ROW()-163)</f>
        <v>524</v>
      </c>
    </row>
    <row r="688" spans="2:3">
      <c r="B688" s="337" t="str">
        <f ca="1"/>
        <v>RYE CITY SD</v>
      </c>
      <c r="C688" s="339">
        <f>IF(COUNTIF(CONTROL!$B$99:$B$148,'Funding by District'!D525)&gt;=1,"",ROW()-163)</f>
        <v>525</v>
      </c>
    </row>
    <row r="689" spans="2:3">
      <c r="B689" s="337" t="str">
        <f ca="1"/>
        <v>RYE NECK UFSD</v>
      </c>
      <c r="C689" s="339">
        <f>IF(COUNTIF(CONTROL!$B$99:$B$148,'Funding by District'!D526)&gt;=1,"",ROW()-163)</f>
        <v>526</v>
      </c>
    </row>
    <row r="690" spans="2:3">
      <c r="B690" s="337" t="str">
        <f ca="1"/>
        <v>SACHEM CSD</v>
      </c>
      <c r="C690" s="339">
        <f>IF(COUNTIF(CONTROL!$B$99:$B$148,'Funding by District'!D527)&gt;=1,"",ROW()-163)</f>
        <v>527</v>
      </c>
    </row>
    <row r="691" spans="2:3">
      <c r="B691" s="337" t="str">
        <f ca="1"/>
        <v>SACKETS HARBOR CSD</v>
      </c>
      <c r="C691" s="339">
        <f>IF(COUNTIF(CONTROL!$B$99:$B$148,'Funding by District'!D528)&gt;=1,"",ROW()-163)</f>
        <v>528</v>
      </c>
    </row>
    <row r="692" spans="2:3">
      <c r="B692" s="337" t="str">
        <f ca="1"/>
        <v>SAG HARBOR UFSD</v>
      </c>
      <c r="C692" s="339">
        <f>IF(COUNTIF(CONTROL!$B$99:$B$148,'Funding by District'!D529)&gt;=1,"",ROW()-163)</f>
        <v>529</v>
      </c>
    </row>
    <row r="693" spans="2:3">
      <c r="B693" s="337" t="str">
        <f ca="1"/>
        <v>SAGAPONACK COMN SD</v>
      </c>
      <c r="C693" s="339">
        <f>IF(COUNTIF(CONTROL!$B$99:$B$148,'Funding by District'!D530)&gt;=1,"",ROW()-163)</f>
        <v>530</v>
      </c>
    </row>
    <row r="694" spans="2:3">
      <c r="B694" s="337" t="str">
        <f ca="1"/>
        <v>SALAMANCA CITY SD</v>
      </c>
      <c r="C694" s="339">
        <f>IF(COUNTIF(CONTROL!$B$99:$B$148,'Funding by District'!D531)&gt;=1,"",ROW()-163)</f>
        <v>531</v>
      </c>
    </row>
    <row r="695" spans="2:3">
      <c r="B695" s="337" t="str">
        <f ca="1"/>
        <v>SALEM CSD</v>
      </c>
      <c r="C695" s="339">
        <f>IF(COUNTIF(CONTROL!$B$99:$B$148,'Funding by District'!D532)&gt;=1,"",ROW()-163)</f>
        <v>532</v>
      </c>
    </row>
    <row r="696" spans="2:3">
      <c r="B696" s="337" t="str">
        <f ca="1"/>
        <v>SALMON RIVER CSD</v>
      </c>
      <c r="C696" s="339">
        <f>IF(COUNTIF(CONTROL!$B$99:$B$148,'Funding by District'!D533)&gt;=1,"",ROW()-163)</f>
        <v>533</v>
      </c>
    </row>
    <row r="697" spans="2:3">
      <c r="B697" s="337" t="str">
        <f ca="1"/>
        <v>SANDY CREEK CSD</v>
      </c>
      <c r="C697" s="339">
        <f>IF(COUNTIF(CONTROL!$B$99:$B$148,'Funding by District'!D534)&gt;=1,"",ROW()-163)</f>
        <v>534</v>
      </c>
    </row>
    <row r="698" spans="2:3">
      <c r="B698" s="337" t="str">
        <f ca="1"/>
        <v>SARANAC CSD</v>
      </c>
      <c r="C698" s="339">
        <f>IF(COUNTIF(CONTROL!$B$99:$B$148,'Funding by District'!D535)&gt;=1,"",ROW()-163)</f>
        <v>535</v>
      </c>
    </row>
    <row r="699" spans="2:3">
      <c r="B699" s="337" t="str">
        <f ca="1"/>
        <v>SARANAC LAKE CSD</v>
      </c>
      <c r="C699" s="339">
        <f>IF(COUNTIF(CONTROL!$B$99:$B$148,'Funding by District'!D536)&gt;=1,"",ROW()-163)</f>
        <v>536</v>
      </c>
    </row>
    <row r="700" spans="2:3">
      <c r="B700" s="337" t="str">
        <f ca="1"/>
        <v>SARATOGA SPRINGS CITY SD</v>
      </c>
      <c r="C700" s="339">
        <f>IF(COUNTIF(CONTROL!$B$99:$B$148,'Funding by District'!D537)&gt;=1,"",ROW()-163)</f>
        <v>537</v>
      </c>
    </row>
    <row r="701" spans="2:3">
      <c r="B701" s="337" t="str">
        <f ca="1"/>
        <v>SAUGERTIES CSD</v>
      </c>
      <c r="C701" s="339">
        <f>IF(COUNTIF(CONTROL!$B$99:$B$148,'Funding by District'!D538)&gt;=1,"",ROW()-163)</f>
        <v>538</v>
      </c>
    </row>
    <row r="702" spans="2:3">
      <c r="B702" s="337" t="str">
        <f ca="1"/>
        <v>SAUQUOIT VALLEY CSD</v>
      </c>
      <c r="C702" s="339">
        <f>IF(COUNTIF(CONTROL!$B$99:$B$148,'Funding by District'!D539)&gt;=1,"",ROW()-163)</f>
        <v>539</v>
      </c>
    </row>
    <row r="703" spans="2:3">
      <c r="B703" s="337" t="str">
        <f ca="1"/>
        <v>SAYVILLE UFSD</v>
      </c>
      <c r="C703" s="339">
        <f>IF(COUNTIF(CONTROL!$B$99:$B$148,'Funding by District'!D540)&gt;=1,"",ROW()-163)</f>
        <v>540</v>
      </c>
    </row>
    <row r="704" spans="2:3">
      <c r="B704" s="337" t="str">
        <f ca="1"/>
        <v>SCARSDALE UFSD</v>
      </c>
      <c r="C704" s="339">
        <f>IF(COUNTIF(CONTROL!$B$99:$B$148,'Funding by District'!D541)&gt;=1,"",ROW()-163)</f>
        <v>541</v>
      </c>
    </row>
    <row r="705" spans="2:3">
      <c r="B705" s="337" t="str">
        <f ca="1"/>
        <v>SCHALMONT CSD</v>
      </c>
      <c r="C705" s="339">
        <f>IF(COUNTIF(CONTROL!$B$99:$B$148,'Funding by District'!D542)&gt;=1,"",ROW()-163)</f>
        <v>542</v>
      </c>
    </row>
    <row r="706" spans="2:3">
      <c r="B706" s="337" t="str">
        <f ca="1"/>
        <v>SCHENECTADY CITY SD</v>
      </c>
      <c r="C706" s="339">
        <f>IF(COUNTIF(CONTROL!$B$99:$B$148,'Funding by District'!D543)&gt;=1,"",ROW()-163)</f>
        <v>543</v>
      </c>
    </row>
    <row r="707" spans="2:3">
      <c r="B707" s="337" t="str">
        <f ca="1"/>
        <v>SCHENEVUS CSD</v>
      </c>
      <c r="C707" s="339">
        <f>IF(COUNTIF(CONTROL!$B$99:$B$148,'Funding by District'!D544)&gt;=1,"",ROW()-163)</f>
        <v>544</v>
      </c>
    </row>
    <row r="708" spans="2:3">
      <c r="B708" s="337" t="str">
        <f ca="1"/>
        <v>SCHODACK CSD</v>
      </c>
      <c r="C708" s="339">
        <f>IF(COUNTIF(CONTROL!$B$99:$B$148,'Funding by District'!D545)&gt;=1,"",ROW()-163)</f>
        <v>545</v>
      </c>
    </row>
    <row r="709" spans="2:3">
      <c r="B709" s="337" t="str">
        <f ca="1"/>
        <v>SCHOHARIE CSD</v>
      </c>
      <c r="C709" s="339">
        <f>IF(COUNTIF(CONTROL!$B$99:$B$148,'Funding by District'!D546)&gt;=1,"",ROW()-163)</f>
        <v>546</v>
      </c>
    </row>
    <row r="710" spans="2:3">
      <c r="B710" s="337" t="str">
        <f ca="1"/>
        <v>SCHROON LAKE CSD</v>
      </c>
      <c r="C710" s="339">
        <f>IF(COUNTIF(CONTROL!$B$99:$B$148,'Funding by District'!D547)&gt;=1,"",ROW()-163)</f>
        <v>547</v>
      </c>
    </row>
    <row r="711" spans="2:3">
      <c r="B711" s="337" t="str">
        <f ca="1"/>
        <v>SCHUYLERVILLE CSD</v>
      </c>
      <c r="C711" s="339">
        <f>IF(COUNTIF(CONTROL!$B$99:$B$148,'Funding by District'!D548)&gt;=1,"",ROW()-163)</f>
        <v>548</v>
      </c>
    </row>
    <row r="712" spans="2:3">
      <c r="B712" s="337" t="str">
        <f ca="1"/>
        <v>SCIO CSD</v>
      </c>
      <c r="C712" s="339">
        <f>IF(COUNTIF(CONTROL!$B$99:$B$148,'Funding by District'!D549)&gt;=1,"",ROW()-163)</f>
        <v>549</v>
      </c>
    </row>
    <row r="713" spans="2:3">
      <c r="B713" s="337" t="str">
        <f ca="1"/>
        <v>SCOTIA-GLENVILLE CSD</v>
      </c>
      <c r="C713" s="339">
        <f>IF(COUNTIF(CONTROL!$B$99:$B$148,'Funding by District'!D550)&gt;=1,"",ROW()-163)</f>
        <v>550</v>
      </c>
    </row>
    <row r="714" spans="2:3">
      <c r="B714" s="337" t="str">
        <f ca="1"/>
        <v>SEAFORD UFSD</v>
      </c>
      <c r="C714" s="339">
        <f>IF(COUNTIF(CONTROL!$B$99:$B$148,'Funding by District'!D551)&gt;=1,"",ROW()-163)</f>
        <v>551</v>
      </c>
    </row>
    <row r="715" spans="2:3">
      <c r="B715" s="337" t="str">
        <f ca="1"/>
        <v>SENECA FALLS CSD</v>
      </c>
      <c r="C715" s="339">
        <f>IF(COUNTIF(CONTROL!$B$99:$B$148,'Funding by District'!D552)&gt;=1,"",ROW()-163)</f>
        <v>552</v>
      </c>
    </row>
    <row r="716" spans="2:3">
      <c r="B716" s="337" t="str">
        <f ca="1"/>
        <v>SEWANHAKA CENTRAL HS DISTRICT</v>
      </c>
      <c r="C716" s="339">
        <f>IF(COUNTIF(CONTROL!$B$99:$B$148,'Funding by District'!D553)&gt;=1,"",ROW()-163)</f>
        <v>553</v>
      </c>
    </row>
    <row r="717" spans="2:3">
      <c r="B717" s="337" t="str">
        <f ca="1"/>
        <v>SHARON SPRINGS CSD</v>
      </c>
      <c r="C717" s="339">
        <f>IF(COUNTIF(CONTROL!$B$99:$B$148,'Funding by District'!D554)&gt;=1,"",ROW()-163)</f>
        <v>554</v>
      </c>
    </row>
    <row r="718" spans="2:3">
      <c r="B718" s="337" t="str">
        <f ca="1"/>
        <v>SHELTER ISLAND UFSD</v>
      </c>
      <c r="C718" s="339">
        <f>IF(COUNTIF(CONTROL!$B$99:$B$148,'Funding by District'!D555)&gt;=1,"",ROW()-163)</f>
        <v>555</v>
      </c>
    </row>
    <row r="719" spans="2:3">
      <c r="B719" s="337" t="str">
        <f ca="1"/>
        <v>SHENENDEHOWA CSD</v>
      </c>
      <c r="C719" s="339">
        <f>IF(COUNTIF(CONTROL!$B$99:$B$148,'Funding by District'!D556)&gt;=1,"",ROW()-163)</f>
        <v>556</v>
      </c>
    </row>
    <row r="720" spans="2:3">
      <c r="B720" s="337" t="str">
        <f ca="1"/>
        <v>SHERBURNE-EARLVILLE CSD</v>
      </c>
      <c r="C720" s="339">
        <f>IF(COUNTIF(CONTROL!$B$99:$B$148,'Funding by District'!D557)&gt;=1,"",ROW()-163)</f>
        <v>557</v>
      </c>
    </row>
    <row r="721" spans="2:3">
      <c r="B721" s="337" t="str">
        <f ca="1"/>
        <v>SHERMAN CSD</v>
      </c>
      <c r="C721" s="339">
        <f>IF(COUNTIF(CONTROL!$B$99:$B$148,'Funding by District'!D558)&gt;=1,"",ROW()-163)</f>
        <v>558</v>
      </c>
    </row>
    <row r="722" spans="2:3">
      <c r="B722" s="337" t="str">
        <f ca="1"/>
        <v>SHERRILL CITY SD</v>
      </c>
      <c r="C722" s="339">
        <f>IF(COUNTIF(CONTROL!$B$99:$B$148,'Funding by District'!D559)&gt;=1,"",ROW()-163)</f>
        <v>559</v>
      </c>
    </row>
    <row r="723" spans="2:3">
      <c r="B723" s="337" t="str">
        <f ca="1"/>
        <v>SHOREHAM-WADING RIVER CSD</v>
      </c>
      <c r="C723" s="339">
        <f>IF(COUNTIF(CONTROL!$B$99:$B$148,'Funding by District'!D560)&gt;=1,"",ROW()-163)</f>
        <v>560</v>
      </c>
    </row>
    <row r="724" spans="2:3">
      <c r="B724" s="337" t="str">
        <f ca="1"/>
        <v>SIDNEY CSD</v>
      </c>
      <c r="C724" s="339">
        <f>IF(COUNTIF(CONTROL!$B$99:$B$148,'Funding by District'!D561)&gt;=1,"",ROW()-163)</f>
        <v>561</v>
      </c>
    </row>
    <row r="725" spans="2:3">
      <c r="B725" s="337" t="str">
        <f ca="1"/>
        <v>SILVER CREEK CSD</v>
      </c>
      <c r="C725" s="339">
        <f>IF(COUNTIF(CONTROL!$B$99:$B$148,'Funding by District'!D562)&gt;=1,"",ROW()-163)</f>
        <v>562</v>
      </c>
    </row>
    <row r="726" spans="2:3">
      <c r="B726" s="337" t="str">
        <f ca="1"/>
        <v>SKANEATELES CSD</v>
      </c>
      <c r="C726" s="339">
        <f>IF(COUNTIF(CONTROL!$B$99:$B$148,'Funding by District'!D563)&gt;=1,"",ROW()-163)</f>
        <v>563</v>
      </c>
    </row>
    <row r="727" spans="2:3">
      <c r="B727" s="337" t="str">
        <f ca="1"/>
        <v>SMITHTOWN CSD</v>
      </c>
      <c r="C727" s="339">
        <f>IF(COUNTIF(CONTROL!$B$99:$B$148,'Funding by District'!D564)&gt;=1,"",ROW()-163)</f>
        <v>564</v>
      </c>
    </row>
    <row r="728" spans="2:3">
      <c r="B728" s="337" t="str">
        <f ca="1"/>
        <v>SODUS CSD</v>
      </c>
      <c r="C728" s="339">
        <f>IF(COUNTIF(CONTROL!$B$99:$B$148,'Funding by District'!D565)&gt;=1,"",ROW()-163)</f>
        <v>565</v>
      </c>
    </row>
    <row r="729" spans="2:3">
      <c r="B729" s="337" t="str">
        <f ca="1"/>
        <v>SOLVAY UFSD</v>
      </c>
      <c r="C729" s="339">
        <f>IF(COUNTIF(CONTROL!$B$99:$B$148,'Funding by District'!D566)&gt;=1,"",ROW()-163)</f>
        <v>566</v>
      </c>
    </row>
    <row r="730" spans="2:3">
      <c r="B730" s="337" t="str">
        <f ca="1"/>
        <v>SOMERS CSD</v>
      </c>
      <c r="C730" s="339">
        <f>IF(COUNTIF(CONTROL!$B$99:$B$148,'Funding by District'!D567)&gt;=1,"",ROW()-163)</f>
        <v>567</v>
      </c>
    </row>
    <row r="731" spans="2:3">
      <c r="B731" s="337" t="str">
        <f ca="1"/>
        <v>SOUTH COLONIE CSD</v>
      </c>
      <c r="C731" s="339">
        <f>IF(COUNTIF(CONTROL!$B$99:$B$148,'Funding by District'!D568)&gt;=1,"",ROW()-163)</f>
        <v>568</v>
      </c>
    </row>
    <row r="732" spans="2:3">
      <c r="B732" s="337" t="str">
        <f ca="1"/>
        <v>SOUTH COUNTRY CSD</v>
      </c>
      <c r="C732" s="339">
        <f>IF(COUNTIF(CONTROL!$B$99:$B$148,'Funding by District'!D569)&gt;=1,"",ROW()-163)</f>
        <v>569</v>
      </c>
    </row>
    <row r="733" spans="2:3">
      <c r="B733" s="337" t="str">
        <f ca="1"/>
        <v>SOUTH GLENS FALLS CSD</v>
      </c>
      <c r="C733" s="339">
        <f>IF(COUNTIF(CONTROL!$B$99:$B$148,'Funding by District'!D570)&gt;=1,"",ROW()-163)</f>
        <v>570</v>
      </c>
    </row>
    <row r="734" spans="2:3">
      <c r="B734" s="337" t="str">
        <f ca="1"/>
        <v>SOUTH HUNTINGTON UFSD</v>
      </c>
      <c r="C734" s="339">
        <f>IF(COUNTIF(CONTROL!$B$99:$B$148,'Funding by District'!D571)&gt;=1,"",ROW()-163)</f>
        <v>571</v>
      </c>
    </row>
    <row r="735" spans="2:3">
      <c r="B735" s="337" t="str">
        <f ca="1"/>
        <v>SOUTH JEFFERSON CSD</v>
      </c>
      <c r="C735" s="339">
        <f>IF(COUNTIF(CONTROL!$B$99:$B$148,'Funding by District'!D572)&gt;=1,"",ROW()-163)</f>
        <v>572</v>
      </c>
    </row>
    <row r="736" spans="2:3">
      <c r="B736" s="337" t="str">
        <f ca="1"/>
        <v>SOUTH KORTRIGHT CSD</v>
      </c>
      <c r="C736" s="339">
        <f>IF(COUNTIF(CONTROL!$B$99:$B$148,'Funding by District'!D573)&gt;=1,"",ROW()-163)</f>
        <v>573</v>
      </c>
    </row>
    <row r="737" spans="2:3">
      <c r="B737" s="337" t="str">
        <f ca="1"/>
        <v>SOUTH LEWIS CSD</v>
      </c>
      <c r="C737" s="339">
        <f>IF(COUNTIF(CONTROL!$B$99:$B$148,'Funding by District'!D574)&gt;=1,"",ROW()-163)</f>
        <v>574</v>
      </c>
    </row>
    <row r="738" spans="2:3">
      <c r="B738" s="337" t="str">
        <f ca="1"/>
        <v>SOUTH ORANGETOWN CSD</v>
      </c>
      <c r="C738" s="339">
        <f>IF(COUNTIF(CONTROL!$B$99:$B$148,'Funding by District'!D575)&gt;=1,"",ROW()-163)</f>
        <v>575</v>
      </c>
    </row>
    <row r="739" spans="2:3">
      <c r="B739" s="337" t="str">
        <f ca="1"/>
        <v>SOUTH SENECA CSD</v>
      </c>
      <c r="C739" s="339">
        <f>IF(COUNTIF(CONTROL!$B$99:$B$148,'Funding by District'!D576)&gt;=1,"",ROW()-163)</f>
        <v>576</v>
      </c>
    </row>
    <row r="740" spans="2:3">
      <c r="B740" s="337" t="str">
        <f ca="1"/>
        <v>SOUTHAMPTON UFSD</v>
      </c>
      <c r="C740" s="339">
        <f>IF(COUNTIF(CONTROL!$B$99:$B$148,'Funding by District'!D577)&gt;=1,"",ROW()-163)</f>
        <v>577</v>
      </c>
    </row>
    <row r="741" spans="2:3">
      <c r="B741" s="337" t="str">
        <f ca="1"/>
        <v>SOUTHERN CAYUGA CSD</v>
      </c>
      <c r="C741" s="339">
        <f>IF(COUNTIF(CONTROL!$B$99:$B$148,'Funding by District'!D578)&gt;=1,"",ROW()-163)</f>
        <v>578</v>
      </c>
    </row>
    <row r="742" spans="2:3">
      <c r="B742" s="337" t="str">
        <f ca="1"/>
        <v>SOUTHOLD UFSD</v>
      </c>
      <c r="C742" s="339">
        <f>IF(COUNTIF(CONTROL!$B$99:$B$148,'Funding by District'!D579)&gt;=1,"",ROW()-163)</f>
        <v>579</v>
      </c>
    </row>
    <row r="743" spans="2:3">
      <c r="B743" s="337" t="str">
        <f ca="1"/>
        <v>SOUTHWESTERN CSD AT JAMESTOWN</v>
      </c>
      <c r="C743" s="339">
        <f>IF(COUNTIF(CONTROL!$B$99:$B$148,'Funding by District'!D580)&gt;=1,"",ROW()-163)</f>
        <v>580</v>
      </c>
    </row>
    <row r="744" spans="2:3">
      <c r="B744" s="337" t="str">
        <f ca="1"/>
        <v>SPACKENKILL UFSD</v>
      </c>
      <c r="C744" s="339">
        <f>IF(COUNTIF(CONTROL!$B$99:$B$148,'Funding by District'!D581)&gt;=1,"",ROW()-163)</f>
        <v>581</v>
      </c>
    </row>
    <row r="745" spans="2:3">
      <c r="B745" s="337" t="str">
        <f ca="1"/>
        <v>SPENCERPORT CSD</v>
      </c>
      <c r="C745" s="339">
        <f>IF(COUNTIF(CONTROL!$B$99:$B$148,'Funding by District'!D582)&gt;=1,"",ROW()-163)</f>
        <v>582</v>
      </c>
    </row>
    <row r="746" spans="2:3">
      <c r="B746" s="337" t="str">
        <f ca="1"/>
        <v>SPENCER-VAN ETTEN CSD</v>
      </c>
      <c r="C746" s="339">
        <f>IF(COUNTIF(CONTROL!$B$99:$B$148,'Funding by District'!D583)&gt;=1,"",ROW()-163)</f>
        <v>583</v>
      </c>
    </row>
    <row r="747" spans="2:3">
      <c r="B747" s="337" t="str">
        <f ca="1"/>
        <v>SPRINGS UFSD</v>
      </c>
      <c r="C747" s="339">
        <f>IF(COUNTIF(CONTROL!$B$99:$B$148,'Funding by District'!D584)&gt;=1,"",ROW()-163)</f>
        <v>584</v>
      </c>
    </row>
    <row r="748" spans="2:3">
      <c r="B748" s="337" t="str">
        <f ca="1"/>
        <v>SPRINGVILLE-GRIFFITH INST CSD</v>
      </c>
      <c r="C748" s="339">
        <f>IF(COUNTIF(CONTROL!$B$99:$B$148,'Funding by District'!D585)&gt;=1,"",ROW()-163)</f>
        <v>585</v>
      </c>
    </row>
    <row r="749" spans="2:3">
      <c r="B749" s="337" t="str">
        <f ca="1"/>
        <v>ST REGIS FALLS CSD</v>
      </c>
      <c r="C749" s="339">
        <f>IF(COUNTIF(CONTROL!$B$99:$B$148,'Funding by District'!D586)&gt;=1,"",ROW()-163)</f>
        <v>586</v>
      </c>
    </row>
    <row r="750" spans="2:3">
      <c r="B750" s="337" t="str">
        <f ca="1"/>
        <v>STAMFORD CSD</v>
      </c>
      <c r="C750" s="339">
        <f>IF(COUNTIF(CONTROL!$B$99:$B$148,'Funding by District'!D587)&gt;=1,"",ROW()-163)</f>
        <v>587</v>
      </c>
    </row>
    <row r="751" spans="2:3">
      <c r="B751" s="337" t="str">
        <f ca="1"/>
        <v>STARPOINT CSD</v>
      </c>
      <c r="C751" s="339">
        <f>IF(COUNTIF(CONTROL!$B$99:$B$148,'Funding by District'!D588)&gt;=1,"",ROW()-163)</f>
        <v>588</v>
      </c>
    </row>
    <row r="752" spans="2:3">
      <c r="B752" s="337" t="str">
        <f ca="1"/>
        <v>STILLWATER CSD</v>
      </c>
      <c r="C752" s="339">
        <f>IF(COUNTIF(CONTROL!$B$99:$B$148,'Funding by District'!D589)&gt;=1,"",ROW()-163)</f>
        <v>589</v>
      </c>
    </row>
    <row r="753" spans="2:3">
      <c r="B753" s="337" t="str">
        <f ca="1"/>
        <v>STOCKBRIDGE VALLEY CSD</v>
      </c>
      <c r="C753" s="339">
        <f>IF(COUNTIF(CONTROL!$B$99:$B$148,'Funding by District'!D590)&gt;=1,"",ROW()-163)</f>
        <v>590</v>
      </c>
    </row>
    <row r="754" spans="2:3">
      <c r="B754" s="337" t="str">
        <f ca="1"/>
        <v>SULLIVAN WEST CSD</v>
      </c>
      <c r="C754" s="339">
        <f>IF(COUNTIF(CONTROL!$B$99:$B$148,'Funding by District'!D591)&gt;=1,"",ROW()-163)</f>
        <v>591</v>
      </c>
    </row>
    <row r="755" spans="2:3">
      <c r="B755" s="337" t="str">
        <f ca="1"/>
        <v>SUSQUEHANNA VALLEY CSD</v>
      </c>
      <c r="C755" s="339">
        <f>IF(COUNTIF(CONTROL!$B$99:$B$148,'Funding by District'!D592)&gt;=1,"",ROW()-163)</f>
        <v>592</v>
      </c>
    </row>
    <row r="756" spans="2:3">
      <c r="B756" s="337" t="str">
        <f ca="1"/>
        <v>SWEET HOME CSD</v>
      </c>
      <c r="C756" s="339">
        <f>IF(COUNTIF(CONTROL!$B$99:$B$148,'Funding by District'!D593)&gt;=1,"",ROW()-163)</f>
        <v>593</v>
      </c>
    </row>
    <row r="757" spans="2:3">
      <c r="B757" s="337" t="str">
        <f ca="1"/>
        <v>SYOSSET CSD</v>
      </c>
      <c r="C757" s="339">
        <f>IF(COUNTIF(CONTROL!$B$99:$B$148,'Funding by District'!D594)&gt;=1,"",ROW()-163)</f>
        <v>594</v>
      </c>
    </row>
    <row r="758" spans="2:3">
      <c r="B758" s="337" t="str">
        <f ca="1"/>
        <v>SYRACUSE CITY SD</v>
      </c>
      <c r="C758" s="339">
        <f>IF(COUNTIF(CONTROL!$B$99:$B$148,'Funding by District'!D595)&gt;=1,"",ROW()-163)</f>
        <v>595</v>
      </c>
    </row>
    <row r="759" spans="2:3">
      <c r="B759" s="337" t="str">
        <f ca="1"/>
        <v>TACONIC HILLS CSD</v>
      </c>
      <c r="C759" s="339">
        <f>IF(COUNTIF(CONTROL!$B$99:$B$148,'Funding by District'!D596)&gt;=1,"",ROW()-163)</f>
        <v>596</v>
      </c>
    </row>
    <row r="760" spans="2:3">
      <c r="B760" s="337" t="str">
        <f ca="1"/>
        <v>THOUSAND ISLANDS CSD</v>
      </c>
      <c r="C760" s="339">
        <f>IF(COUNTIF(CONTROL!$B$99:$B$148,'Funding by District'!D597)&gt;=1,"",ROW()-163)</f>
        <v>597</v>
      </c>
    </row>
    <row r="761" spans="2:3">
      <c r="B761" s="337" t="str">
        <f ca="1"/>
        <v>THREE VILLAGE CSD</v>
      </c>
      <c r="C761" s="339">
        <f>IF(COUNTIF(CONTROL!$B$99:$B$148,'Funding by District'!D598)&gt;=1,"",ROW()-163)</f>
        <v>598</v>
      </c>
    </row>
    <row r="762" spans="2:3">
      <c r="B762" s="337" t="str">
        <f ca="1"/>
        <v>TICONDEROGA CSD</v>
      </c>
      <c r="C762" s="339">
        <f>IF(COUNTIF(CONTROL!$B$99:$B$148,'Funding by District'!D599)&gt;=1,"",ROW()-163)</f>
        <v>599</v>
      </c>
    </row>
    <row r="763" spans="2:3">
      <c r="B763" s="337" t="str">
        <f ca="1"/>
        <v>TIOGA CSD</v>
      </c>
      <c r="C763" s="339">
        <f>IF(COUNTIF(CONTROL!$B$99:$B$148,'Funding by District'!D600)&gt;=1,"",ROW()-163)</f>
        <v>600</v>
      </c>
    </row>
    <row r="764" spans="2:3">
      <c r="B764" s="337" t="str">
        <f ca="1"/>
        <v>TONAWANDA CITY SD</v>
      </c>
      <c r="C764" s="339">
        <f>IF(COUNTIF(CONTROL!$B$99:$B$148,'Funding by District'!D601)&gt;=1,"",ROW()-163)</f>
        <v>601</v>
      </c>
    </row>
    <row r="765" spans="2:3">
      <c r="B765" s="337" t="str">
        <f ca="1"/>
        <v>TOWN OF WEBB UFSD</v>
      </c>
      <c r="C765" s="339">
        <f>IF(COUNTIF(CONTROL!$B$99:$B$148,'Funding by District'!D602)&gt;=1,"",ROW()-163)</f>
        <v>602</v>
      </c>
    </row>
    <row r="766" spans="2:3">
      <c r="B766" s="337" t="str">
        <f ca="1"/>
        <v>TRI-VALLEY CSD</v>
      </c>
      <c r="C766" s="339">
        <f>IF(COUNTIF(CONTROL!$B$99:$B$148,'Funding by District'!D603)&gt;=1,"",ROW()-163)</f>
        <v>603</v>
      </c>
    </row>
    <row r="767" spans="2:3">
      <c r="B767" s="337" t="str">
        <f ca="1"/>
        <v>TROY CITY SD</v>
      </c>
      <c r="C767" s="339">
        <f>IF(COUNTIF(CONTROL!$B$99:$B$148,'Funding by District'!D604)&gt;=1,"",ROW()-163)</f>
        <v>604</v>
      </c>
    </row>
    <row r="768" spans="2:3">
      <c r="B768" s="337" t="str">
        <f ca="1"/>
        <v>TRUMANSBURG CSD</v>
      </c>
      <c r="C768" s="339">
        <f>IF(COUNTIF(CONTROL!$B$99:$B$148,'Funding by District'!D605)&gt;=1,"",ROW()-163)</f>
        <v>605</v>
      </c>
    </row>
    <row r="769" spans="2:3">
      <c r="B769" s="337" t="str">
        <f ca="1"/>
        <v>TUCKAHOE COMN SD</v>
      </c>
      <c r="C769" s="339">
        <f>IF(COUNTIF(CONTROL!$B$99:$B$148,'Funding by District'!D606)&gt;=1,"",ROW()-163)</f>
        <v>606</v>
      </c>
    </row>
    <row r="770" spans="2:3">
      <c r="B770" s="337" t="str">
        <f ca="1"/>
        <v>TUCKAHOE UFSD</v>
      </c>
      <c r="C770" s="339">
        <f>IF(COUNTIF(CONTROL!$B$99:$B$148,'Funding by District'!D607)&gt;=1,"",ROW()-163)</f>
        <v>607</v>
      </c>
    </row>
    <row r="771" spans="2:3">
      <c r="B771" s="337" t="str">
        <f ca="1"/>
        <v>TULLY CSD</v>
      </c>
      <c r="C771" s="339">
        <f>IF(COUNTIF(CONTROL!$B$99:$B$148,'Funding by District'!D608)&gt;=1,"",ROW()-163)</f>
        <v>608</v>
      </c>
    </row>
    <row r="772" spans="2:3">
      <c r="B772" s="337" t="str">
        <f ca="1"/>
        <v>TUPPER LAKE CSD</v>
      </c>
      <c r="C772" s="339">
        <f>IF(COUNTIF(CONTROL!$B$99:$B$148,'Funding by District'!D609)&gt;=1,"",ROW()-163)</f>
        <v>609</v>
      </c>
    </row>
    <row r="773" spans="2:3">
      <c r="B773" s="337" t="str">
        <f ca="1"/>
        <v>TUXEDO UFSD</v>
      </c>
      <c r="C773" s="339">
        <f>IF(COUNTIF(CONTROL!$B$99:$B$148,'Funding by District'!D610)&gt;=1,"",ROW()-163)</f>
        <v>610</v>
      </c>
    </row>
    <row r="774" spans="2:3">
      <c r="B774" s="337" t="str">
        <f ca="1"/>
        <v>UFSD-TARRYTOWNS</v>
      </c>
      <c r="C774" s="339">
        <f>IF(COUNTIF(CONTROL!$B$99:$B$148,'Funding by District'!D611)&gt;=1,"",ROW()-163)</f>
        <v>611</v>
      </c>
    </row>
    <row r="775" spans="2:3">
      <c r="B775" s="337" t="str">
        <f ca="1"/>
        <v>UNADILLA VALLEY CSD</v>
      </c>
      <c r="C775" s="339">
        <f>IF(COUNTIF(CONTROL!$B$99:$B$148,'Funding by District'!D612)&gt;=1,"",ROW()-163)</f>
        <v>612</v>
      </c>
    </row>
    <row r="776" spans="2:3">
      <c r="B776" s="337" t="str">
        <f ca="1"/>
        <v>UNION SPRINGS CSD</v>
      </c>
      <c r="C776" s="339">
        <f>IF(COUNTIF(CONTROL!$B$99:$B$148,'Funding by District'!D613)&gt;=1,"",ROW()-163)</f>
        <v>613</v>
      </c>
    </row>
    <row r="777" spans="2:3">
      <c r="B777" s="337" t="str">
        <f ca="1"/>
        <v>UNIONDALE UFSD</v>
      </c>
      <c r="C777" s="339">
        <f>IF(COUNTIF(CONTROL!$B$99:$B$148,'Funding by District'!D614)&gt;=1,"",ROW()-163)</f>
        <v>614</v>
      </c>
    </row>
    <row r="778" spans="2:3">
      <c r="B778" s="337" t="str">
        <f ca="1"/>
        <v>UNION-ENDICOTT CSD</v>
      </c>
      <c r="C778" s="339">
        <f>IF(COUNTIF(CONTROL!$B$99:$B$148,'Funding by District'!D615)&gt;=1,"",ROW()-163)</f>
        <v>615</v>
      </c>
    </row>
    <row r="779" spans="2:3">
      <c r="B779" s="337" t="str">
        <f ca="1"/>
        <v>UTICA CITY SD</v>
      </c>
      <c r="C779" s="339">
        <f>IF(COUNTIF(CONTROL!$B$99:$B$148,'Funding by District'!D616)&gt;=1,"",ROW()-163)</f>
        <v>616</v>
      </c>
    </row>
    <row r="780" spans="2:3">
      <c r="B780" s="337" t="str">
        <f ca="1"/>
        <v>VALHALLA UFSD</v>
      </c>
      <c r="C780" s="339">
        <f>IF(COUNTIF(CONTROL!$B$99:$B$148,'Funding by District'!D617)&gt;=1,"",ROW()-163)</f>
        <v>617</v>
      </c>
    </row>
    <row r="781" spans="2:3">
      <c r="B781" s="337" t="str">
        <f ca="1"/>
        <v>VALLEY CSD (MONTGOMERY)</v>
      </c>
      <c r="C781" s="339">
        <f>IF(COUNTIF(CONTROL!$B$99:$B$148,'Funding by District'!D618)&gt;=1,"",ROW()-163)</f>
        <v>618</v>
      </c>
    </row>
    <row r="782" spans="2:3">
      <c r="B782" s="337" t="str">
        <f ca="1"/>
        <v>VALLEY STREAM 13 UFSD</v>
      </c>
      <c r="C782" s="339">
        <f>IF(COUNTIF(CONTROL!$B$99:$B$148,'Funding by District'!D619)&gt;=1,"",ROW()-163)</f>
        <v>619</v>
      </c>
    </row>
    <row r="783" spans="2:3">
      <c r="B783" s="337" t="str">
        <f ca="1"/>
        <v>VALLEY STREAM 24 UFSD</v>
      </c>
      <c r="C783" s="339">
        <f>IF(COUNTIF(CONTROL!$B$99:$B$148,'Funding by District'!D620)&gt;=1,"",ROW()-163)</f>
        <v>620</v>
      </c>
    </row>
    <row r="784" spans="2:3">
      <c r="B784" s="337" t="str">
        <f ca="1"/>
        <v>VALLEY STREAM 30 UFSD</v>
      </c>
      <c r="C784" s="339">
        <f>IF(COUNTIF(CONTROL!$B$99:$B$148,'Funding by District'!D621)&gt;=1,"",ROW()-163)</f>
        <v>621</v>
      </c>
    </row>
    <row r="785" spans="2:3">
      <c r="B785" s="337" t="str">
        <f ca="1"/>
        <v>VALLEY STREAM CENTRAL HS DISTRICT</v>
      </c>
      <c r="C785" s="339">
        <f>IF(COUNTIF(CONTROL!$B$99:$B$148,'Funding by District'!D622)&gt;=1,"",ROW()-163)</f>
        <v>622</v>
      </c>
    </row>
    <row r="786" spans="2:3">
      <c r="B786" s="337" t="str">
        <f ca="1"/>
        <v>VAN HORNESVILLE-OWEN D YOUNG CSD</v>
      </c>
      <c r="C786" s="339">
        <f>IF(COUNTIF(CONTROL!$B$99:$B$148,'Funding by District'!D623)&gt;=1,"",ROW()-163)</f>
        <v>623</v>
      </c>
    </row>
    <row r="787" spans="2:3">
      <c r="B787" s="337" t="str">
        <f ca="1"/>
        <v>VESTAL CSD</v>
      </c>
      <c r="C787" s="339">
        <f>IF(COUNTIF(CONTROL!$B$99:$B$148,'Funding by District'!D624)&gt;=1,"",ROW()-163)</f>
        <v>624</v>
      </c>
    </row>
    <row r="788" spans="2:3">
      <c r="B788" s="337" t="str">
        <f ca="1"/>
        <v>VICTOR CSD</v>
      </c>
      <c r="C788" s="339">
        <f>IF(COUNTIF(CONTROL!$B$99:$B$148,'Funding by District'!D625)&gt;=1,"",ROW()-163)</f>
        <v>625</v>
      </c>
    </row>
    <row r="789" spans="2:3">
      <c r="B789" s="337" t="str">
        <f ca="1"/>
        <v>VOORHEESVILLE CSD</v>
      </c>
      <c r="C789" s="339">
        <f>IF(COUNTIF(CONTROL!$B$99:$B$148,'Funding by District'!D626)&gt;=1,"",ROW()-163)</f>
        <v>626</v>
      </c>
    </row>
    <row r="790" spans="2:3">
      <c r="B790" s="337" t="str">
        <f ca="1"/>
        <v>WAINSCOTT COMN SD</v>
      </c>
      <c r="C790" s="339">
        <f>IF(COUNTIF(CONTROL!$B$99:$B$148,'Funding by District'!D627)&gt;=1,"",ROW()-163)</f>
        <v>627</v>
      </c>
    </row>
    <row r="791" spans="2:3">
      <c r="B791" s="337" t="str">
        <f ca="1"/>
        <v>WALLKILL CSD</v>
      </c>
      <c r="C791" s="339">
        <f>IF(COUNTIF(CONTROL!$B$99:$B$148,'Funding by District'!D628)&gt;=1,"",ROW()-163)</f>
        <v>628</v>
      </c>
    </row>
    <row r="792" spans="2:3">
      <c r="B792" s="337" t="str">
        <f ca="1"/>
        <v>WALTON CSD</v>
      </c>
      <c r="C792" s="339">
        <f>IF(COUNTIF(CONTROL!$B$99:$B$148,'Funding by District'!D629)&gt;=1,"",ROW()-163)</f>
        <v>629</v>
      </c>
    </row>
    <row r="793" spans="2:3">
      <c r="B793" s="337" t="str">
        <f ca="1"/>
        <v>WANTAGH UFSD</v>
      </c>
      <c r="C793" s="339">
        <f>IF(COUNTIF(CONTROL!$B$99:$B$148,'Funding by District'!D630)&gt;=1,"",ROW()-163)</f>
        <v>630</v>
      </c>
    </row>
    <row r="794" spans="2:3">
      <c r="B794" s="337" t="str">
        <f ca="1"/>
        <v>WAPPINGERS CSD</v>
      </c>
      <c r="C794" s="339">
        <f>IF(COUNTIF(CONTROL!$B$99:$B$148,'Funding by District'!D631)&gt;=1,"",ROW()-163)</f>
        <v>631</v>
      </c>
    </row>
    <row r="795" spans="2:3">
      <c r="B795" s="337" t="str">
        <f ca="1"/>
        <v>WARRENSBURG CSD</v>
      </c>
      <c r="C795" s="339">
        <f>IF(COUNTIF(CONTROL!$B$99:$B$148,'Funding by District'!D632)&gt;=1,"",ROW()-163)</f>
        <v>632</v>
      </c>
    </row>
    <row r="796" spans="2:3">
      <c r="B796" s="337" t="str">
        <f ca="1"/>
        <v>WARSAW CSD</v>
      </c>
      <c r="C796" s="339">
        <f>IF(COUNTIF(CONTROL!$B$99:$B$148,'Funding by District'!D633)&gt;=1,"",ROW()-163)</f>
        <v>633</v>
      </c>
    </row>
    <row r="797" spans="2:3">
      <c r="B797" s="337" t="str">
        <f ca="1"/>
        <v>WARWICK VALLEY CSD</v>
      </c>
      <c r="C797" s="339">
        <f>IF(COUNTIF(CONTROL!$B$99:$B$148,'Funding by District'!D634)&gt;=1,"",ROW()-163)</f>
        <v>634</v>
      </c>
    </row>
    <row r="798" spans="2:3">
      <c r="B798" s="337" t="str">
        <f ca="1"/>
        <v>WASHINGTONVILLE CSD</v>
      </c>
      <c r="C798" s="339">
        <f>IF(COUNTIF(CONTROL!$B$99:$B$148,'Funding by District'!D635)&gt;=1,"",ROW()-163)</f>
        <v>635</v>
      </c>
    </row>
    <row r="799" spans="2:3">
      <c r="B799" s="337" t="str">
        <f ca="1"/>
        <v>WATERFORD-HALFMOON UFSD</v>
      </c>
      <c r="C799" s="339">
        <f>IF(COUNTIF(CONTROL!$B$99:$B$148,'Funding by District'!D636)&gt;=1,"",ROW()-163)</f>
        <v>636</v>
      </c>
    </row>
    <row r="800" spans="2:3">
      <c r="B800" s="337" t="str">
        <f ca="1"/>
        <v>WATERLOO CSD</v>
      </c>
      <c r="C800" s="339">
        <f>IF(COUNTIF(CONTROL!$B$99:$B$148,'Funding by District'!D637)&gt;=1,"",ROW()-163)</f>
        <v>637</v>
      </c>
    </row>
    <row r="801" spans="2:3">
      <c r="B801" s="337" t="str">
        <f ca="1"/>
        <v>WATERTOWN CITY SD</v>
      </c>
      <c r="C801" s="339">
        <f>IF(COUNTIF(CONTROL!$B$99:$B$148,'Funding by District'!D638)&gt;=1,"",ROW()-163)</f>
        <v>638</v>
      </c>
    </row>
    <row r="802" spans="2:3">
      <c r="B802" s="337" t="str">
        <f ca="1"/>
        <v>WATERVILLE CSD</v>
      </c>
      <c r="C802" s="339">
        <f>IF(COUNTIF(CONTROL!$B$99:$B$148,'Funding by District'!D639)&gt;=1,"",ROW()-163)</f>
        <v>639</v>
      </c>
    </row>
    <row r="803" spans="2:3">
      <c r="B803" s="337" t="str">
        <f ca="1"/>
        <v>WATERVLIET CITY SD</v>
      </c>
      <c r="C803" s="339">
        <f>IF(COUNTIF(CONTROL!$B$99:$B$148,'Funding by District'!D640)&gt;=1,"",ROW()-163)</f>
        <v>640</v>
      </c>
    </row>
    <row r="804" spans="2:3">
      <c r="B804" s="337" t="str">
        <f ca="1"/>
        <v>WATKINS GLEN CSD</v>
      </c>
      <c r="C804" s="339">
        <f>IF(COUNTIF(CONTROL!$B$99:$B$148,'Funding by District'!D641)&gt;=1,"",ROW()-163)</f>
        <v>641</v>
      </c>
    </row>
    <row r="805" spans="2:3">
      <c r="B805" s="337" t="str">
        <f ca="1"/>
        <v>WAVERLY CSD</v>
      </c>
      <c r="C805" s="339">
        <f>IF(COUNTIF(CONTROL!$B$99:$B$148,'Funding by District'!D642)&gt;=1,"",ROW()-163)</f>
        <v>642</v>
      </c>
    </row>
    <row r="806" spans="2:3">
      <c r="B806" s="337" t="str">
        <f ca="1"/>
        <v>WAYLAND-COHOCTON CSD</v>
      </c>
      <c r="C806" s="339">
        <f>IF(COUNTIF(CONTROL!$B$99:$B$148,'Funding by District'!D643)&gt;=1,"",ROW()-163)</f>
        <v>643</v>
      </c>
    </row>
    <row r="807" spans="2:3">
      <c r="B807" s="337" t="str">
        <f ca="1"/>
        <v>WAYNE CSD</v>
      </c>
      <c r="C807" s="339">
        <f>IF(COUNTIF(CONTROL!$B$99:$B$148,'Funding by District'!D644)&gt;=1,"",ROW()-163)</f>
        <v>644</v>
      </c>
    </row>
    <row r="808" spans="2:3">
      <c r="B808" s="337" t="str">
        <f ca="1"/>
        <v>WEBSTER CSD</v>
      </c>
      <c r="C808" s="339">
        <f>IF(COUNTIF(CONTROL!$B$99:$B$148,'Funding by District'!D645)&gt;=1,"",ROW()-163)</f>
        <v>645</v>
      </c>
    </row>
    <row r="809" spans="2:3">
      <c r="B809" s="337" t="str">
        <f ca="1"/>
        <v>WEEDSPORT CSD</v>
      </c>
      <c r="C809" s="339">
        <f>IF(COUNTIF(CONTROL!$B$99:$B$148,'Funding by District'!D646)&gt;=1,"",ROW()-163)</f>
        <v>646</v>
      </c>
    </row>
    <row r="810" spans="2:3">
      <c r="B810" s="337" t="str">
        <f ca="1"/>
        <v>WELLS CSD</v>
      </c>
      <c r="C810" s="339">
        <f>IF(COUNTIF(CONTROL!$B$99:$B$148,'Funding by District'!D647)&gt;=1,"",ROW()-163)</f>
        <v>647</v>
      </c>
    </row>
    <row r="811" spans="2:3">
      <c r="B811" s="337" t="str">
        <f ca="1"/>
        <v>WELLSVILLE CSD</v>
      </c>
      <c r="C811" s="339">
        <f>IF(COUNTIF(CONTROL!$B$99:$B$148,'Funding by District'!D648)&gt;=1,"",ROW()-163)</f>
        <v>648</v>
      </c>
    </row>
    <row r="812" spans="2:3">
      <c r="B812" s="337" t="str">
        <f ca="1"/>
        <v>WEST BABYLON UFSD</v>
      </c>
      <c r="C812" s="339">
        <f>IF(COUNTIF(CONTROL!$B$99:$B$148,'Funding by District'!D649)&gt;=1,"",ROW()-163)</f>
        <v>649</v>
      </c>
    </row>
    <row r="813" spans="2:3">
      <c r="B813" s="337" t="str">
        <f ca="1"/>
        <v>WEST CANADA VALLEY CSD</v>
      </c>
      <c r="C813" s="339">
        <f>IF(COUNTIF(CONTROL!$B$99:$B$148,'Funding by District'!D650)&gt;=1,"",ROW()-163)</f>
        <v>650</v>
      </c>
    </row>
    <row r="814" spans="2:3">
      <c r="B814" s="337" t="str">
        <f ca="1"/>
        <v>WEST GENESEE CSD</v>
      </c>
      <c r="C814" s="339">
        <f>IF(COUNTIF(CONTROL!$B$99:$B$148,'Funding by District'!D651)&gt;=1,"",ROW()-163)</f>
        <v>651</v>
      </c>
    </row>
    <row r="815" spans="2:3">
      <c r="B815" s="337" t="str">
        <f ca="1"/>
        <v>WEST HEMPSTEAD UFSD</v>
      </c>
      <c r="C815" s="339">
        <f>IF(COUNTIF(CONTROL!$B$99:$B$148,'Funding by District'!D652)&gt;=1,"",ROW()-163)</f>
        <v>652</v>
      </c>
    </row>
    <row r="816" spans="2:3">
      <c r="B816" s="337" t="str">
        <f ca="1"/>
        <v>WEST IRONDEQUOIT CSD</v>
      </c>
      <c r="C816" s="339">
        <f>IF(COUNTIF(CONTROL!$B$99:$B$148,'Funding by District'!D653)&gt;=1,"",ROW()-163)</f>
        <v>653</v>
      </c>
    </row>
    <row r="817" spans="2:3">
      <c r="B817" s="337" t="str">
        <f ca="1"/>
        <v>WEST ISLIP UFSD</v>
      </c>
      <c r="C817" s="339">
        <f>IF(COUNTIF(CONTROL!$B$99:$B$148,'Funding by District'!D654)&gt;=1,"",ROW()-163)</f>
        <v>654</v>
      </c>
    </row>
    <row r="818" spans="2:3">
      <c r="B818" s="337" t="str">
        <f ca="1"/>
        <v>WEST SENECA CSD</v>
      </c>
      <c r="C818" s="339">
        <f>IF(COUNTIF(CONTROL!$B$99:$B$148,'Funding by District'!D655)&gt;=1,"",ROW()-163)</f>
        <v>655</v>
      </c>
    </row>
    <row r="819" spans="2:3">
      <c r="B819" s="337" t="str">
        <f ca="1"/>
        <v>WEST VALLEY CSD</v>
      </c>
      <c r="C819" s="339">
        <f>IF(COUNTIF(CONTROL!$B$99:$B$148,'Funding by District'!D656)&gt;=1,"",ROW()-163)</f>
        <v>656</v>
      </c>
    </row>
    <row r="820" spans="2:3">
      <c r="B820" s="337" t="str">
        <f ca="1"/>
        <v>WESTBURY UFSD</v>
      </c>
      <c r="C820" s="339">
        <f>IF(COUNTIF(CONTROL!$B$99:$B$148,'Funding by District'!D657)&gt;=1,"",ROW()-163)</f>
        <v>657</v>
      </c>
    </row>
    <row r="821" spans="2:3">
      <c r="B821" s="337" t="str">
        <f ca="1"/>
        <v>WESTFIELD CSD</v>
      </c>
      <c r="C821" s="339">
        <f>IF(COUNTIF(CONTROL!$B$99:$B$148,'Funding by District'!D658)&gt;=1,"",ROW()-163)</f>
        <v>658</v>
      </c>
    </row>
    <row r="822" spans="2:3">
      <c r="B822" s="337" t="str">
        <f ca="1"/>
        <v>WESTHAMPTON BEACH UFSD</v>
      </c>
      <c r="C822" s="339">
        <f>IF(COUNTIF(CONTROL!$B$99:$B$148,'Funding by District'!D659)&gt;=1,"",ROW()-163)</f>
        <v>659</v>
      </c>
    </row>
    <row r="823" spans="2:3">
      <c r="B823" s="337" t="str">
        <f ca="1"/>
        <v>WESTHILL CSD</v>
      </c>
      <c r="C823" s="339">
        <f>IF(COUNTIF(CONTROL!$B$99:$B$148,'Funding by District'!D660)&gt;=1,"",ROW()-163)</f>
        <v>660</v>
      </c>
    </row>
    <row r="824" spans="2:3">
      <c r="B824" s="337" t="str">
        <f ca="1"/>
        <v>WESTMORELAND CSD</v>
      </c>
      <c r="C824" s="339">
        <f>IF(COUNTIF(CONTROL!$B$99:$B$148,'Funding by District'!D661)&gt;=1,"",ROW()-163)</f>
        <v>661</v>
      </c>
    </row>
    <row r="825" spans="2:3">
      <c r="B825" s="337" t="str">
        <f ca="1"/>
        <v>WESTPORT CSD</v>
      </c>
      <c r="C825" s="339">
        <f>IF(COUNTIF(CONTROL!$B$99:$B$148,'Funding by District'!D662)&gt;=1,"",ROW()-163)</f>
        <v>662</v>
      </c>
    </row>
    <row r="826" spans="2:3">
      <c r="B826" s="337" t="str">
        <f ca="1"/>
        <v>WHEATLAND-CHILI CSD</v>
      </c>
      <c r="C826" s="339">
        <f>IF(COUNTIF(CONTROL!$B$99:$B$148,'Funding by District'!D663)&gt;=1,"",ROW()-163)</f>
        <v>663</v>
      </c>
    </row>
    <row r="827" spans="2:3">
      <c r="B827" s="337" t="str">
        <f ca="1"/>
        <v>WHEELERVILLE UFSD</v>
      </c>
      <c r="C827" s="339">
        <f>IF(COUNTIF(CONTROL!$B$99:$B$148,'Funding by District'!D664)&gt;=1,"",ROW()-163)</f>
        <v>664</v>
      </c>
    </row>
    <row r="828" spans="2:3">
      <c r="B828" s="337" t="str">
        <f ca="1"/>
        <v>WHITE PLAINS CITY SD</v>
      </c>
      <c r="C828" s="339">
        <f>IF(COUNTIF(CONTROL!$B$99:$B$148,'Funding by District'!D665)&gt;=1,"",ROW()-163)</f>
        <v>665</v>
      </c>
    </row>
    <row r="829" spans="2:3">
      <c r="B829" s="337" t="str">
        <f ca="1"/>
        <v>WHITEHALL CSD</v>
      </c>
      <c r="C829" s="339">
        <f>IF(COUNTIF(CONTROL!$B$99:$B$148,'Funding by District'!D666)&gt;=1,"",ROW()-163)</f>
        <v>666</v>
      </c>
    </row>
    <row r="830" spans="2:3">
      <c r="B830" s="337" t="str">
        <f ca="1"/>
        <v>WHITESBORO CSD</v>
      </c>
      <c r="C830" s="339">
        <f>IF(COUNTIF(CONTROL!$B$99:$B$148,'Funding by District'!D667)&gt;=1,"",ROW()-163)</f>
        <v>667</v>
      </c>
    </row>
    <row r="831" spans="2:3">
      <c r="B831" s="337" t="str">
        <f ca="1"/>
        <v>WHITESVILLE CSD</v>
      </c>
      <c r="C831" s="339">
        <f>IF(COUNTIF(CONTROL!$B$99:$B$148,'Funding by District'!D668)&gt;=1,"",ROW()-163)</f>
        <v>668</v>
      </c>
    </row>
    <row r="832" spans="2:3">
      <c r="B832" s="337" t="str">
        <f ca="1"/>
        <v>WHITNEY POINT CSD</v>
      </c>
      <c r="C832" s="339">
        <f>IF(COUNTIF(CONTROL!$B$99:$B$148,'Funding by District'!D669)&gt;=1,"",ROW()-163)</f>
        <v>669</v>
      </c>
    </row>
    <row r="833" spans="2:3">
      <c r="B833" s="337" t="str">
        <f ca="1"/>
        <v>WILLIAM FLOYD UFSD</v>
      </c>
      <c r="C833" s="339">
        <f>IF(COUNTIF(CONTROL!$B$99:$B$148,'Funding by District'!D670)&gt;=1,"",ROW()-163)</f>
        <v>670</v>
      </c>
    </row>
    <row r="834" spans="2:3">
      <c r="B834" s="337" t="str">
        <f ca="1"/>
        <v>WILLIAMSON CSD</v>
      </c>
      <c r="C834" s="339">
        <f>IF(COUNTIF(CONTROL!$B$99:$B$148,'Funding by District'!D671)&gt;=1,"",ROW()-163)</f>
        <v>671</v>
      </c>
    </row>
    <row r="835" spans="2:3">
      <c r="B835" s="337" t="str">
        <f ca="1"/>
        <v>WILLIAMSVILLE CSD</v>
      </c>
      <c r="C835" s="339">
        <f>IF(COUNTIF(CONTROL!$B$99:$B$148,'Funding by District'!D672)&gt;=1,"",ROW()-163)</f>
        <v>672</v>
      </c>
    </row>
    <row r="836" spans="2:3">
      <c r="B836" s="337" t="str">
        <f ca="1"/>
        <v>WILLSBORO CSD</v>
      </c>
      <c r="C836" s="339">
        <f>IF(COUNTIF(CONTROL!$B$99:$B$148,'Funding by District'!D673)&gt;=1,"",ROW()-163)</f>
        <v>673</v>
      </c>
    </row>
    <row r="837" spans="2:3">
      <c r="B837" s="337" t="str">
        <f ca="1"/>
        <v>WILSON CSD</v>
      </c>
      <c r="C837" s="339">
        <f>IF(COUNTIF(CONTROL!$B$99:$B$148,'Funding by District'!D674)&gt;=1,"",ROW()-163)</f>
        <v>674</v>
      </c>
    </row>
    <row r="838" spans="2:3">
      <c r="B838" s="337" t="str">
        <f ca="1"/>
        <v>WINDHAM-ASHLAND-JEWETT CSD</v>
      </c>
      <c r="C838" s="339">
        <f>IF(COUNTIF(CONTROL!$B$99:$B$148,'Funding by District'!D675)&gt;=1,"",ROW()-163)</f>
        <v>675</v>
      </c>
    </row>
    <row r="839" spans="2:3">
      <c r="B839" s="337" t="str">
        <f ca="1"/>
        <v>WINDSOR CSD</v>
      </c>
      <c r="C839" s="339">
        <f>IF(COUNTIF(CONTROL!$B$99:$B$148,'Funding by District'!D676)&gt;=1,"",ROW()-163)</f>
        <v>676</v>
      </c>
    </row>
    <row r="840" spans="2:3">
      <c r="B840" s="337" t="str">
        <f ca="1"/>
        <v>WORCESTER CSD</v>
      </c>
      <c r="C840" s="339">
        <f>IF(COUNTIF(CONTROL!$B$99:$B$148,'Funding by District'!D677)&gt;=1,"",ROW()-163)</f>
        <v>677</v>
      </c>
    </row>
    <row r="841" spans="2:3">
      <c r="B841" s="337" t="str">
        <f ca="1"/>
        <v>WYANDANCH UFSD</v>
      </c>
      <c r="C841" s="339">
        <f>IF(COUNTIF(CONTROL!$B$99:$B$148,'Funding by District'!D678)&gt;=1,"",ROW()-163)</f>
        <v>678</v>
      </c>
    </row>
    <row r="842" spans="2:3">
      <c r="B842" s="337" t="str">
        <f ca="1"/>
        <v>WYNANTSKILL UFSD</v>
      </c>
      <c r="C842" s="339">
        <f>IF(COUNTIF(CONTROL!$B$99:$B$148,'Funding by District'!D679)&gt;=1,"",ROW()-163)</f>
        <v>679</v>
      </c>
    </row>
    <row r="843" spans="2:3">
      <c r="B843" s="337" t="str">
        <f ca="1"/>
        <v>WYOMING CSD</v>
      </c>
      <c r="C843" s="339">
        <f>IF(COUNTIF(CONTROL!$B$99:$B$148,'Funding by District'!D680)&gt;=1,"",ROW()-163)</f>
        <v>680</v>
      </c>
    </row>
    <row r="844" spans="2:3">
      <c r="B844" s="337" t="str">
        <f ca="1"/>
        <v>YONKERS CITY SD</v>
      </c>
      <c r="C844" s="339">
        <f>IF(COUNTIF(CONTROL!$B$99:$B$148,'Funding by District'!D681)&gt;=1,"",ROW()-163)</f>
        <v>681</v>
      </c>
    </row>
    <row r="845" spans="2:3">
      <c r="B845" s="337" t="str">
        <f ca="1"/>
        <v>YORK CSD</v>
      </c>
      <c r="C845" s="339">
        <f>IF(COUNTIF(CONTROL!$B$99:$B$148,'Funding by District'!D682)&gt;=1,"",ROW()-163)</f>
        <v>682</v>
      </c>
    </row>
    <row r="846" spans="2:3">
      <c r="B846" s="337" t="str">
        <f ca="1"/>
        <v>YORKSHIRE-PIONEER CSD</v>
      </c>
      <c r="C846" s="339">
        <f>IF(COUNTIF(CONTROL!$B$99:$B$148,'Funding by District'!D683)&gt;=1,"",ROW()-163)</f>
        <v>683</v>
      </c>
    </row>
    <row r="847" spans="2:3">
      <c r="B847" s="337" t="str">
        <f ca="1"/>
        <v>YORKTOWN CSD</v>
      </c>
      <c r="C847" s="339">
        <f>IF(COUNTIF(CONTROL!$B$99:$B$148,'Funding by District'!D684)&gt;=1,"",ROW()-163)</f>
        <v>684</v>
      </c>
    </row>
    <row r="850" spans="1:2">
      <c r="A850" s="544" t="s">
        <v>1064</v>
      </c>
    </row>
    <row r="851" spans="1:2">
      <c r="B851" s="4" t="s">
        <v>1027</v>
      </c>
    </row>
    <row r="852" spans="1:2">
      <c r="B852" s="4" t="s">
        <v>1065</v>
      </c>
    </row>
    <row r="853" spans="1:2">
      <c r="B853" s="4" t="s">
        <v>1066</v>
      </c>
    </row>
    <row r="854" spans="1:2">
      <c r="B854" s="4" t="s">
        <v>1067</v>
      </c>
    </row>
    <row r="855" spans="1:2">
      <c r="B855" s="4" t="s">
        <v>1068</v>
      </c>
    </row>
    <row r="856" spans="1:2">
      <c r="B856" s="4" t="s">
        <v>1069</v>
      </c>
    </row>
    <row r="857" spans="1:2">
      <c r="B857" s="4" t="s">
        <v>1070</v>
      </c>
    </row>
    <row r="858" spans="1:2">
      <c r="B858" s="4" t="s">
        <v>1071</v>
      </c>
    </row>
    <row r="859" spans="1:2">
      <c r="B859" s="4" t="s">
        <v>1072</v>
      </c>
    </row>
    <row r="860" spans="1:2">
      <c r="B860" s="4" t="s">
        <v>1073</v>
      </c>
    </row>
    <row r="861" spans="1:2">
      <c r="B861" s="4" t="s">
        <v>1074</v>
      </c>
    </row>
    <row r="862" spans="1:2">
      <c r="B862" s="4" t="s">
        <v>1075</v>
      </c>
    </row>
    <row r="863" spans="1:2">
      <c r="B863" s="4" t="s">
        <v>1076</v>
      </c>
    </row>
    <row r="864" spans="1:2">
      <c r="B864" s="4" t="s">
        <v>1077</v>
      </c>
    </row>
    <row r="865" spans="2:2">
      <c r="B865" s="4" t="s">
        <v>1078</v>
      </c>
    </row>
    <row r="866" spans="2:2">
      <c r="B866" s="4" t="s">
        <v>1079</v>
      </c>
    </row>
    <row r="867" spans="2:2">
      <c r="B867" s="4" t="s">
        <v>1080</v>
      </c>
    </row>
    <row r="868" spans="2:2">
      <c r="B868" s="4" t="s">
        <v>1081</v>
      </c>
    </row>
    <row r="869" spans="2:2">
      <c r="B869" s="4" t="s">
        <v>1082</v>
      </c>
    </row>
    <row r="870" spans="2:2">
      <c r="B870" s="4" t="s">
        <v>1083</v>
      </c>
    </row>
    <row r="871" spans="2:2">
      <c r="B871" s="4" t="s">
        <v>1084</v>
      </c>
    </row>
    <row r="872" spans="2:2">
      <c r="B872" s="4" t="s">
        <v>1085</v>
      </c>
    </row>
    <row r="873" spans="2:2">
      <c r="B873" s="4" t="s">
        <v>1086</v>
      </c>
    </row>
    <row r="874" spans="2:2">
      <c r="B874" s="4" t="s">
        <v>1087</v>
      </c>
    </row>
    <row r="875" spans="2:2">
      <c r="B875" s="4" t="s">
        <v>1088</v>
      </c>
    </row>
    <row r="876" spans="2:2">
      <c r="B876" s="4" t="s">
        <v>1089</v>
      </c>
    </row>
    <row r="877" spans="2:2">
      <c r="B877" s="4" t="s">
        <v>1090</v>
      </c>
    </row>
    <row r="878" spans="2:2">
      <c r="B878" s="4" t="s">
        <v>1091</v>
      </c>
    </row>
    <row r="879" spans="2:2">
      <c r="B879" s="4" t="s">
        <v>1092</v>
      </c>
    </row>
    <row r="880" spans="2:2">
      <c r="B880" s="4" t="s">
        <v>1093</v>
      </c>
    </row>
    <row r="881" spans="2:2">
      <c r="B881" s="4" t="s">
        <v>1094</v>
      </c>
    </row>
    <row r="882" spans="2:2">
      <c r="B882" s="4" t="s">
        <v>1095</v>
      </c>
    </row>
    <row r="883" spans="2:2">
      <c r="B883" s="4" t="s">
        <v>1096</v>
      </c>
    </row>
    <row r="884" spans="2:2">
      <c r="B884" s="4" t="s">
        <v>1097</v>
      </c>
    </row>
    <row r="885" spans="2:2">
      <c r="B885" s="4" t="s">
        <v>1098</v>
      </c>
    </row>
    <row r="886" spans="2:2">
      <c r="B886" s="4" t="s">
        <v>1099</v>
      </c>
    </row>
    <row r="887" spans="2:2">
      <c r="B887" s="4" t="s">
        <v>1100</v>
      </c>
    </row>
    <row r="888" spans="2:2">
      <c r="B888" s="4" t="s">
        <v>1101</v>
      </c>
    </row>
    <row r="889" spans="2:2">
      <c r="B889" s="4" t="s">
        <v>1102</v>
      </c>
    </row>
    <row r="890" spans="2:2">
      <c r="B890" s="4" t="s">
        <v>1103</v>
      </c>
    </row>
    <row r="891" spans="2:2">
      <c r="B891" s="4" t="s">
        <v>1104</v>
      </c>
    </row>
    <row r="892" spans="2:2">
      <c r="B892" s="4" t="s">
        <v>1105</v>
      </c>
    </row>
    <row r="893" spans="2:2">
      <c r="B893" s="4" t="s">
        <v>1106</v>
      </c>
    </row>
    <row r="894" spans="2:2">
      <c r="B894" s="4" t="s">
        <v>1107</v>
      </c>
    </row>
    <row r="895" spans="2:2">
      <c r="B895" s="4" t="s">
        <v>1108</v>
      </c>
    </row>
    <row r="896" spans="2:2">
      <c r="B896" s="4" t="s">
        <v>1109</v>
      </c>
    </row>
    <row r="897" spans="2:2">
      <c r="B897" s="4" t="s">
        <v>1110</v>
      </c>
    </row>
    <row r="898" spans="2:2">
      <c r="B898" s="4" t="s">
        <v>1111</v>
      </c>
    </row>
    <row r="899" spans="2:2">
      <c r="B899" s="4" t="s">
        <v>1112</v>
      </c>
    </row>
    <row r="900" spans="2:2">
      <c r="B900" s="4" t="s">
        <v>1113</v>
      </c>
    </row>
    <row r="901" spans="2:2">
      <c r="B901" s="4" t="s">
        <v>1114</v>
      </c>
    </row>
    <row r="902" spans="2:2">
      <c r="B902" s="4" t="s">
        <v>1115</v>
      </c>
    </row>
    <row r="903" spans="2:2">
      <c r="B903" s="4" t="s">
        <v>1116</v>
      </c>
    </row>
    <row r="904" spans="2:2">
      <c r="B904" s="4" t="s">
        <v>1117</v>
      </c>
    </row>
    <row r="905" spans="2:2">
      <c r="B905" s="4" t="s">
        <v>1118</v>
      </c>
    </row>
    <row r="906" spans="2:2">
      <c r="B906" s="4" t="s">
        <v>1119</v>
      </c>
    </row>
    <row r="907" spans="2:2">
      <c r="B907" s="4" t="s">
        <v>1120</v>
      </c>
    </row>
    <row r="908" spans="2:2">
      <c r="B908" s="4" t="s">
        <v>1121</v>
      </c>
    </row>
    <row r="909" spans="2:2">
      <c r="B909" s="4" t="s">
        <v>1122</v>
      </c>
    </row>
    <row r="910" spans="2:2">
      <c r="B910" s="4" t="s">
        <v>1123</v>
      </c>
    </row>
    <row r="911" spans="2:2">
      <c r="B911" s="4" t="s">
        <v>1124</v>
      </c>
    </row>
    <row r="912" spans="2:2">
      <c r="B912" s="4" t="s">
        <v>1125</v>
      </c>
    </row>
    <row r="913" spans="2:2">
      <c r="B913" s="4" t="s">
        <v>1126</v>
      </c>
    </row>
    <row r="914" spans="2:2">
      <c r="B914" s="4" t="s">
        <v>1127</v>
      </c>
    </row>
    <row r="915" spans="2:2">
      <c r="B915" s="4" t="s">
        <v>1128</v>
      </c>
    </row>
    <row r="916" spans="2:2">
      <c r="B916" s="4" t="s">
        <v>1129</v>
      </c>
    </row>
    <row r="917" spans="2:2">
      <c r="B917" s="4" t="s">
        <v>1130</v>
      </c>
    </row>
    <row r="918" spans="2:2">
      <c r="B918" s="4" t="s">
        <v>1131</v>
      </c>
    </row>
    <row r="919" spans="2:2">
      <c r="B919" s="4" t="s">
        <v>1132</v>
      </c>
    </row>
    <row r="920" spans="2:2">
      <c r="B920" s="4" t="s">
        <v>1133</v>
      </c>
    </row>
    <row r="921" spans="2:2">
      <c r="B921" s="4" t="s">
        <v>1134</v>
      </c>
    </row>
    <row r="922" spans="2:2">
      <c r="B922" s="4" t="s">
        <v>1135</v>
      </c>
    </row>
    <row r="923" spans="2:2">
      <c r="B923" s="4" t="s">
        <v>1136</v>
      </c>
    </row>
    <row r="924" spans="2:2">
      <c r="B924" s="4" t="s">
        <v>1137</v>
      </c>
    </row>
    <row r="925" spans="2:2">
      <c r="B925" s="4" t="s">
        <v>1138</v>
      </c>
    </row>
    <row r="926" spans="2:2">
      <c r="B926" s="4" t="s">
        <v>1139</v>
      </c>
    </row>
    <row r="927" spans="2:2">
      <c r="B927" s="4" t="s">
        <v>1140</v>
      </c>
    </row>
    <row r="928" spans="2:2">
      <c r="B928" s="4" t="s">
        <v>1141</v>
      </c>
    </row>
    <row r="929" spans="2:2">
      <c r="B929" s="4" t="s">
        <v>1142</v>
      </c>
    </row>
    <row r="930" spans="2:2">
      <c r="B930" s="4" t="s">
        <v>1143</v>
      </c>
    </row>
    <row r="931" spans="2:2">
      <c r="B931" s="4" t="s">
        <v>1144</v>
      </c>
    </row>
    <row r="932" spans="2:2">
      <c r="B932" s="4" t="s">
        <v>1145</v>
      </c>
    </row>
    <row r="933" spans="2:2">
      <c r="B933" s="4" t="s">
        <v>1146</v>
      </c>
    </row>
    <row r="934" spans="2:2">
      <c r="B934" s="4" t="s">
        <v>1147</v>
      </c>
    </row>
    <row r="935" spans="2:2">
      <c r="B935" s="4" t="s">
        <v>1148</v>
      </c>
    </row>
    <row r="936" spans="2:2">
      <c r="B936" s="4" t="s">
        <v>1149</v>
      </c>
    </row>
    <row r="937" spans="2:2">
      <c r="B937" s="4" t="s">
        <v>1150</v>
      </c>
    </row>
    <row r="938" spans="2:2">
      <c r="B938" s="4" t="s">
        <v>1151</v>
      </c>
    </row>
    <row r="939" spans="2:2">
      <c r="B939" s="4" t="s">
        <v>1152</v>
      </c>
    </row>
    <row r="940" spans="2:2">
      <c r="B940" s="4" t="s">
        <v>1153</v>
      </c>
    </row>
    <row r="941" spans="2:2">
      <c r="B941" s="4" t="s">
        <v>1154</v>
      </c>
    </row>
    <row r="942" spans="2:2">
      <c r="B942" s="4" t="s">
        <v>1155</v>
      </c>
    </row>
    <row r="943" spans="2:2">
      <c r="B943" s="4" t="s">
        <v>1156</v>
      </c>
    </row>
    <row r="944" spans="2:2">
      <c r="B944" s="4" t="s">
        <v>1157</v>
      </c>
    </row>
    <row r="945" spans="2:2">
      <c r="B945" s="4" t="s">
        <v>1158</v>
      </c>
    </row>
    <row r="946" spans="2:2">
      <c r="B946" s="4" t="s">
        <v>1159</v>
      </c>
    </row>
    <row r="947" spans="2:2">
      <c r="B947" s="4" t="s">
        <v>1160</v>
      </c>
    </row>
    <row r="948" spans="2:2">
      <c r="B948" s="4" t="s">
        <v>1161</v>
      </c>
    </row>
    <row r="949" spans="2:2">
      <c r="B949" s="4" t="s">
        <v>1162</v>
      </c>
    </row>
    <row r="950" spans="2:2">
      <c r="B950" s="4" t="s">
        <v>1163</v>
      </c>
    </row>
    <row r="951" spans="2:2">
      <c r="B951" s="4" t="s">
        <v>1164</v>
      </c>
    </row>
    <row r="952" spans="2:2">
      <c r="B952" s="4" t="s">
        <v>1165</v>
      </c>
    </row>
    <row r="953" spans="2:2">
      <c r="B953" s="4" t="s">
        <v>1166</v>
      </c>
    </row>
    <row r="954" spans="2:2">
      <c r="B954" s="4" t="s">
        <v>1167</v>
      </c>
    </row>
    <row r="955" spans="2:2">
      <c r="B955" s="4" t="s">
        <v>1168</v>
      </c>
    </row>
    <row r="956" spans="2:2">
      <c r="B956" s="4" t="s">
        <v>1169</v>
      </c>
    </row>
    <row r="957" spans="2:2">
      <c r="B957" s="4" t="s">
        <v>1170</v>
      </c>
    </row>
    <row r="958" spans="2:2">
      <c r="B958" s="4" t="s">
        <v>1171</v>
      </c>
    </row>
    <row r="959" spans="2:2">
      <c r="B959" s="4" t="s">
        <v>1172</v>
      </c>
    </row>
    <row r="960" spans="2:2">
      <c r="B960" s="4" t="s">
        <v>1173</v>
      </c>
    </row>
    <row r="961" spans="2:2">
      <c r="B961" s="4" t="s">
        <v>1174</v>
      </c>
    </row>
    <row r="962" spans="2:2">
      <c r="B962" s="4" t="s">
        <v>1175</v>
      </c>
    </row>
    <row r="963" spans="2:2">
      <c r="B963" s="4" t="s">
        <v>1176</v>
      </c>
    </row>
    <row r="964" spans="2:2">
      <c r="B964" s="4" t="s">
        <v>1177</v>
      </c>
    </row>
    <row r="965" spans="2:2">
      <c r="B965" s="4" t="s">
        <v>1178</v>
      </c>
    </row>
    <row r="966" spans="2:2">
      <c r="B966" s="4" t="s">
        <v>1179</v>
      </c>
    </row>
    <row r="967" spans="2:2">
      <c r="B967" s="4" t="s">
        <v>1180</v>
      </c>
    </row>
    <row r="968" spans="2:2">
      <c r="B968" s="4" t="s">
        <v>1181</v>
      </c>
    </row>
    <row r="969" spans="2:2">
      <c r="B969" s="4" t="s">
        <v>1182</v>
      </c>
    </row>
    <row r="970" spans="2:2">
      <c r="B970" s="4" t="s">
        <v>1183</v>
      </c>
    </row>
    <row r="971" spans="2:2">
      <c r="B971" s="4" t="s">
        <v>1184</v>
      </c>
    </row>
    <row r="972" spans="2:2">
      <c r="B972" s="4" t="s">
        <v>1185</v>
      </c>
    </row>
    <row r="973" spans="2:2">
      <c r="B973" s="4" t="s">
        <v>1186</v>
      </c>
    </row>
    <row r="974" spans="2:2">
      <c r="B974" s="4" t="s">
        <v>1187</v>
      </c>
    </row>
    <row r="975" spans="2:2">
      <c r="B975" s="4" t="s">
        <v>1188</v>
      </c>
    </row>
    <row r="976" spans="2:2">
      <c r="B976" s="4" t="s">
        <v>1189</v>
      </c>
    </row>
    <row r="977" spans="2:2">
      <c r="B977" s="4" t="s">
        <v>1190</v>
      </c>
    </row>
    <row r="978" spans="2:2">
      <c r="B978" s="4" t="s">
        <v>1191</v>
      </c>
    </row>
    <row r="979" spans="2:2">
      <c r="B979" s="4" t="s">
        <v>1192</v>
      </c>
    </row>
    <row r="980" spans="2:2">
      <c r="B980" s="4" t="s">
        <v>1193</v>
      </c>
    </row>
    <row r="981" spans="2:2">
      <c r="B981" s="4" t="s">
        <v>1194</v>
      </c>
    </row>
    <row r="982" spans="2:2">
      <c r="B982" s="4" t="s">
        <v>1195</v>
      </c>
    </row>
    <row r="983" spans="2:2">
      <c r="B983" s="4" t="s">
        <v>1196</v>
      </c>
    </row>
    <row r="984" spans="2:2">
      <c r="B984" s="4" t="s">
        <v>1197</v>
      </c>
    </row>
    <row r="985" spans="2:2">
      <c r="B985" s="4" t="s">
        <v>1198</v>
      </c>
    </row>
    <row r="986" spans="2:2">
      <c r="B986" s="4" t="s">
        <v>1199</v>
      </c>
    </row>
    <row r="987" spans="2:2">
      <c r="B987" s="4" t="s">
        <v>1200</v>
      </c>
    </row>
    <row r="988" spans="2:2">
      <c r="B988" s="4" t="s">
        <v>1201</v>
      </c>
    </row>
    <row r="989" spans="2:2">
      <c r="B989" s="4" t="s">
        <v>1202</v>
      </c>
    </row>
    <row r="990" spans="2:2">
      <c r="B990" s="4" t="s">
        <v>1203</v>
      </c>
    </row>
    <row r="991" spans="2:2">
      <c r="B991" s="4" t="s">
        <v>1204</v>
      </c>
    </row>
    <row r="992" spans="2:2">
      <c r="B992" s="4" t="s">
        <v>1205</v>
      </c>
    </row>
    <row r="993" spans="2:2">
      <c r="B993" s="4" t="s">
        <v>1206</v>
      </c>
    </row>
    <row r="994" spans="2:2">
      <c r="B994" s="4" t="s">
        <v>1207</v>
      </c>
    </row>
    <row r="995" spans="2:2">
      <c r="B995" s="4" t="s">
        <v>1208</v>
      </c>
    </row>
  </sheetData>
  <sheetProtection password="CA09" sheet="1" objects="1" scenarios="1"/>
  <mergeCells count="6">
    <mergeCell ref="N52:T52"/>
    <mergeCell ref="Q94:Q97"/>
    <mergeCell ref="C97:C98"/>
    <mergeCell ref="N53:T53"/>
    <mergeCell ref="N54:T54"/>
    <mergeCell ref="N55:T55"/>
  </mergeCells>
  <dataValidations disablePrompts="1" count="1">
    <dataValidation type="list" sqref="K33">
      <formula1>$B$38</formula1>
    </dataValidation>
  </dataValidations>
  <hyperlinks>
    <hyperlink ref="H159" r:id="rId1"/>
  </hyperlinks>
  <pageMargins left="0.7" right="0.7" top="0.75" bottom="0.75" header="0.3" footer="0.3"/>
  <pageSetup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56"/>
    <pageSetUpPr fitToPage="1"/>
  </sheetPr>
  <dimension ref="B2:C21"/>
  <sheetViews>
    <sheetView zoomScale="90" zoomScaleNormal="90" zoomScaleSheetLayoutView="100" workbookViewId="0">
      <selection activeCell="C13" sqref="C13"/>
    </sheetView>
  </sheetViews>
  <sheetFormatPr defaultColWidth="8.88671875" defaultRowHeight="15"/>
  <cols>
    <col min="1" max="1" width="8.88671875" style="264"/>
    <col min="2" max="2" width="30" style="264" customWidth="1"/>
    <col min="3" max="3" width="71.88671875" style="264" customWidth="1"/>
    <col min="4" max="16384" width="8.88671875" style="264"/>
  </cols>
  <sheetData>
    <row r="2" spans="2:3">
      <c r="B2" s="267"/>
      <c r="C2" s="267"/>
    </row>
    <row r="3" spans="2:3">
      <c r="B3" s="267"/>
      <c r="C3" s="267"/>
    </row>
    <row r="4" spans="2:3">
      <c r="B4" s="267"/>
      <c r="C4" s="267"/>
    </row>
    <row r="5" spans="2:3">
      <c r="B5" s="267"/>
      <c r="C5" s="267"/>
    </row>
    <row r="6" spans="2:3">
      <c r="B6" s="267"/>
      <c r="C6" s="267"/>
    </row>
    <row r="7" spans="2:3" ht="18" customHeight="1">
      <c r="B7" s="267"/>
      <c r="C7" s="267"/>
    </row>
    <row r="8" spans="2:3" ht="36.75" customHeight="1">
      <c r="B8" s="560" t="s">
        <v>1042</v>
      </c>
      <c r="C8" s="560"/>
    </row>
    <row r="9" spans="2:3" ht="15.6">
      <c r="B9" s="558"/>
      <c r="C9" s="558"/>
    </row>
    <row r="10" spans="2:3" ht="45" customHeight="1">
      <c r="B10" s="559" t="str">
        <f>IF(OR(C13=CONTROL!B851,C13=""),"",'1) School Information'!C13)</f>
        <v/>
      </c>
      <c r="C10" s="559"/>
    </row>
    <row r="11" spans="2:3">
      <c r="B11" s="268"/>
      <c r="C11" s="268"/>
    </row>
    <row r="12" spans="2:3">
      <c r="B12" s="545" t="s">
        <v>1059</v>
      </c>
      <c r="C12" s="268"/>
    </row>
    <row r="13" spans="2:3">
      <c r="B13" s="543" t="s">
        <v>1062</v>
      </c>
      <c r="C13" s="546" t="s">
        <v>1027</v>
      </c>
    </row>
    <row r="14" spans="2:3" ht="30" customHeight="1">
      <c r="B14" s="545" t="s">
        <v>1060</v>
      </c>
      <c r="C14" s="268"/>
    </row>
    <row r="15" spans="2:3">
      <c r="B15" s="540" t="s">
        <v>127</v>
      </c>
      <c r="C15" s="541" t="s">
        <v>1037</v>
      </c>
    </row>
    <row r="16" spans="2:3">
      <c r="B16" s="540" t="s">
        <v>133</v>
      </c>
      <c r="C16" s="541" t="s">
        <v>1038</v>
      </c>
    </row>
    <row r="17" spans="2:3">
      <c r="B17" s="540" t="s">
        <v>128</v>
      </c>
      <c r="C17" s="541" t="s">
        <v>1039</v>
      </c>
    </row>
    <row r="18" spans="2:3">
      <c r="B18" s="540" t="s">
        <v>129</v>
      </c>
      <c r="C18" s="542" t="s">
        <v>1040</v>
      </c>
    </row>
    <row r="19" spans="2:3" ht="30" customHeight="1">
      <c r="B19" s="545" t="s">
        <v>1061</v>
      </c>
      <c r="C19" s="287"/>
    </row>
    <row r="20" spans="2:3">
      <c r="B20" s="543" t="s">
        <v>1043</v>
      </c>
      <c r="C20" s="546" t="s">
        <v>1063</v>
      </c>
    </row>
    <row r="21" spans="2:3">
      <c r="B21" s="267"/>
      <c r="C21" s="267"/>
    </row>
  </sheetData>
  <sheetProtection password="CA09" sheet="1" objects="1" scenarios="1"/>
  <sortState ref="C27:C31">
    <sortCondition ref="C27"/>
  </sortState>
  <customSheetViews>
    <customSheetView guid="{7E5415B2-297C-4CDE-9A5E-CCA4F5662440}" scale="150" showPageBreaks="1" printArea="1" view="pageBreakPreview">
      <selection activeCell="D21" sqref="D21"/>
      <pageMargins left="0.7" right="0.7" top="0.75" bottom="0.75" header="0.3" footer="0.3"/>
      <printOptions horizontalCentered="1"/>
      <pageSetup scale="110" orientation="portrait"/>
      <headerFooter alignWithMargins="0">
        <oddHeader>&amp;CAttachment 31(a) - Budget</oddHeader>
        <oddFooter>&amp;LAttachment 31(a) - &amp;P</oddFooter>
      </headerFooter>
    </customSheetView>
    <customSheetView guid="{5E4DC421-887D-9843-8B54-CF861F76B668}" scale="150">
      <selection activeCell="D21" sqref="D21"/>
      <pageMargins left="0.7" right="0.7" top="0.75" bottom="0.75" header="0.3" footer="0.3"/>
      <printOptions horizontalCentered="1"/>
      <pageSetup scale="110" orientation="portrait"/>
      <headerFooter alignWithMargins="0">
        <oddHeader>&amp;CAttachment 31(a) - Budget</oddHeader>
        <oddFooter>&amp;LAttachment 31(a) - &amp;P</oddFooter>
      </headerFooter>
    </customSheetView>
  </customSheetViews>
  <mergeCells count="3">
    <mergeCell ref="B9:C9"/>
    <mergeCell ref="B10:C10"/>
    <mergeCell ref="B8:C8"/>
  </mergeCells>
  <phoneticPr fontId="4" type="noConversion"/>
  <conditionalFormatting sqref="B10">
    <cfRule type="expression" dxfId="26" priority="45">
      <formula>$B$10="Enter School Name Here"</formula>
    </cfRule>
  </conditionalFormatting>
  <conditionalFormatting sqref="C16">
    <cfRule type="expression" dxfId="25" priority="41">
      <formula>$C$16="enter title"</formula>
    </cfRule>
  </conditionalFormatting>
  <conditionalFormatting sqref="C17">
    <cfRule type="expression" dxfId="24" priority="40">
      <formula>$C$17="enter email address"</formula>
    </cfRule>
  </conditionalFormatting>
  <conditionalFormatting sqref="C18">
    <cfRule type="expression" dxfId="23" priority="39">
      <formula>$C$18="enter phone number"</formula>
    </cfRule>
  </conditionalFormatting>
  <conditionalFormatting sqref="C20">
    <cfRule type="cellIs" dxfId="22" priority="38" operator="equal">
      <formula>"Select from dropdown list →"</formula>
    </cfRule>
  </conditionalFormatting>
  <conditionalFormatting sqref="C15">
    <cfRule type="expression" dxfId="21" priority="12">
      <formula>$C$15="enter name"</formula>
    </cfRule>
  </conditionalFormatting>
  <dataValidations xWindow="365" yWindow="651" count="4">
    <dataValidation type="list" showInputMessage="1" showErrorMessage="1" promptTitle="Year #1 - Renewal Period" prompt="Select the first academic year of the school's charter renewal" sqref="C20">
      <formula1>DVList_AcadYr</formula1>
    </dataValidation>
    <dataValidation type="custom" showInputMessage="1" showErrorMessage="1" errorTitle="Invalid Email Address" error="Email address missing necessary element(s) (e.g. &quot;@&quot; or &quot;.com&quot;)_x000a__x000a_Please re-enter!" sqref="C17">
      <formula1>AND( FIND(".",C17),FIND("@",C17))</formula1>
    </dataValidation>
    <dataValidation operator="notEqual" showInputMessage="1" showErrorMessage="1" sqref="B10"/>
    <dataValidation type="list" allowBlank="1" showInputMessage="1" showErrorMessage="1" sqref="C13">
      <formula1>Schools</formula1>
    </dataValidation>
  </dataValidations>
  <printOptions horizontalCentered="1"/>
  <pageMargins left="1" right="1" top="1.32" bottom="1" header="0.5" footer="0.5"/>
  <pageSetup scale="96" orientation="portrait" r:id="rId1"/>
  <headerFooter alignWithMargins="0">
    <oddHeader>&amp;CAttachment 31(a) - Budget</oddHeader>
    <oddFooter>&amp;LAttachment 31(a) - &amp;P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9866FEA1-D02C-4285-AB79-391DC10BE5F6}">
            <xm:f>CONTROL!$B$851</xm:f>
            <x14:dxf>
              <font>
                <b val="0"/>
                <i/>
              </font>
              <fill>
                <patternFill>
                  <bgColor rgb="FFCCCCFF"/>
                </patternFill>
              </fill>
            </x14:dxf>
          </x14:cfRule>
          <xm:sqref>C13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tabColor theme="3"/>
  </sheetPr>
  <dimension ref="A1:L136"/>
  <sheetViews>
    <sheetView showGridLines="0" view="pageBreakPreview" zoomScale="90" zoomScaleNormal="100" zoomScaleSheetLayoutView="90" workbookViewId="0">
      <selection activeCell="D7" sqref="D7"/>
    </sheetView>
  </sheetViews>
  <sheetFormatPr defaultColWidth="11.88671875" defaultRowHeight="15"/>
  <cols>
    <col min="1" max="1" width="3.44140625" style="34" bestFit="1" customWidth="1"/>
    <col min="2" max="2" width="20.88671875" style="34" customWidth="1"/>
    <col min="3" max="3" width="43.44140625" style="34" bestFit="1" customWidth="1"/>
    <col min="4" max="8" width="17.77734375" style="34" customWidth="1"/>
    <col min="9" max="9" width="11" bestFit="1" customWidth="1"/>
    <col min="10" max="10" width="8.44140625" customWidth="1"/>
    <col min="11" max="11" width="15.6640625" customWidth="1"/>
    <col min="12" max="13" width="17.5546875" customWidth="1"/>
    <col min="14" max="18" width="17.5546875" bestFit="1" customWidth="1"/>
    <col min="19" max="22" width="15.6640625" customWidth="1"/>
  </cols>
  <sheetData>
    <row r="1" spans="1:9">
      <c r="A1" s="86"/>
      <c r="B1" s="86"/>
      <c r="C1" s="86"/>
      <c r="D1" s="86"/>
      <c r="E1" s="86"/>
      <c r="F1" s="86"/>
      <c r="G1" s="86"/>
      <c r="H1" s="86"/>
      <c r="I1" s="32"/>
    </row>
    <row r="2" spans="1:9">
      <c r="A2" s="86"/>
      <c r="B2" s="87" t="str">
        <f>IF(CONTROL!J5=0,Mssg1,School)</f>
        <v>Please enter "SCHOOL NAME" on tab "1) School Information"</v>
      </c>
      <c r="C2" s="88"/>
      <c r="D2" s="87"/>
      <c r="E2" s="89"/>
      <c r="F2" s="90"/>
      <c r="G2" s="90"/>
      <c r="H2" s="90"/>
      <c r="I2" s="32"/>
    </row>
    <row r="3" spans="1:9">
      <c r="A3" s="86"/>
      <c r="B3" s="87" t="str">
        <f>CharterPeriod</f>
        <v>Please enter "FIRST YEAR OF RENEWED CHARTER" on tab "1.) School Information."</v>
      </c>
      <c r="C3" s="91"/>
      <c r="D3" s="91"/>
      <c r="E3" s="91"/>
      <c r="F3" s="91"/>
      <c r="G3" s="91"/>
      <c r="H3" s="91"/>
      <c r="I3" s="32"/>
    </row>
    <row r="4" spans="1:9">
      <c r="A4" s="86"/>
      <c r="B4" s="92"/>
      <c r="C4" s="92"/>
      <c r="D4" s="92"/>
      <c r="E4" s="92"/>
      <c r="F4" s="92"/>
      <c r="G4" s="92"/>
      <c r="H4" s="92"/>
      <c r="I4" s="32"/>
    </row>
    <row r="5" spans="1:9">
      <c r="A5" s="96"/>
      <c r="B5" s="254" t="s">
        <v>227</v>
      </c>
      <c r="C5" s="254"/>
      <c r="D5" s="254"/>
      <c r="E5" s="254"/>
      <c r="F5" s="254"/>
      <c r="G5" s="254"/>
      <c r="H5" s="254"/>
      <c r="I5" s="254"/>
    </row>
    <row r="6" spans="1:9">
      <c r="A6" s="86"/>
      <c r="B6" s="40" t="s">
        <v>131</v>
      </c>
      <c r="C6" s="40" t="s">
        <v>176</v>
      </c>
      <c r="D6" s="26" t="str">
        <f>CONTROL!$G$19</f>
        <v/>
      </c>
      <c r="E6" s="26" t="str">
        <f ca="1">CONTROL!$G$20</f>
        <v/>
      </c>
      <c r="F6" s="26" t="str">
        <f ca="1">CONTROL!$G$21</f>
        <v/>
      </c>
      <c r="G6" s="26" t="str">
        <f ca="1">CONTROL!$G$22</f>
        <v/>
      </c>
      <c r="H6" s="26" t="str">
        <f ca="1">CONTROL!$G$23</f>
        <v/>
      </c>
      <c r="I6" s="527" t="s">
        <v>1054</v>
      </c>
    </row>
    <row r="7" spans="1:9">
      <c r="A7" s="86"/>
      <c r="B7" s="93" t="s">
        <v>157</v>
      </c>
      <c r="C7" s="93" t="s">
        <v>178</v>
      </c>
      <c r="D7" s="296">
        <v>0</v>
      </c>
      <c r="E7" s="296">
        <v>0</v>
      </c>
      <c r="F7" s="296">
        <v>0</v>
      </c>
      <c r="G7" s="296">
        <v>0</v>
      </c>
      <c r="H7" s="296">
        <v>0</v>
      </c>
      <c r="I7" s="532"/>
    </row>
    <row r="8" spans="1:9">
      <c r="A8" s="86"/>
      <c r="B8" s="93" t="s">
        <v>158</v>
      </c>
      <c r="C8" s="93" t="s">
        <v>178</v>
      </c>
      <c r="D8" s="296">
        <v>0</v>
      </c>
      <c r="E8" s="296">
        <v>0</v>
      </c>
      <c r="F8" s="296">
        <v>0</v>
      </c>
      <c r="G8" s="296">
        <v>0</v>
      </c>
      <c r="H8" s="296">
        <v>0</v>
      </c>
      <c r="I8" s="532"/>
    </row>
    <row r="9" spans="1:9">
      <c r="A9" s="86"/>
      <c r="B9" s="93" t="s">
        <v>159</v>
      </c>
      <c r="C9" s="93" t="s">
        <v>178</v>
      </c>
      <c r="D9" s="296">
        <v>0</v>
      </c>
      <c r="E9" s="296">
        <v>0</v>
      </c>
      <c r="F9" s="296">
        <v>0</v>
      </c>
      <c r="G9" s="296">
        <v>0</v>
      </c>
      <c r="H9" s="296">
        <v>0</v>
      </c>
      <c r="I9" s="532"/>
    </row>
    <row r="10" spans="1:9">
      <c r="A10" s="86"/>
      <c r="B10" s="93" t="s">
        <v>160</v>
      </c>
      <c r="C10" s="93" t="s">
        <v>178</v>
      </c>
      <c r="D10" s="296">
        <v>0</v>
      </c>
      <c r="E10" s="296">
        <v>0</v>
      </c>
      <c r="F10" s="296">
        <v>0</v>
      </c>
      <c r="G10" s="296">
        <v>0</v>
      </c>
      <c r="H10" s="296">
        <v>0</v>
      </c>
      <c r="I10" s="532"/>
    </row>
    <row r="11" spans="1:9">
      <c r="A11" s="86"/>
      <c r="B11" s="93" t="s">
        <v>161</v>
      </c>
      <c r="C11" s="93" t="s">
        <v>178</v>
      </c>
      <c r="D11" s="296">
        <v>0</v>
      </c>
      <c r="E11" s="296">
        <v>0</v>
      </c>
      <c r="F11" s="296">
        <v>0</v>
      </c>
      <c r="G11" s="296">
        <v>0</v>
      </c>
      <c r="H11" s="296">
        <v>0</v>
      </c>
      <c r="I11" s="532"/>
    </row>
    <row r="12" spans="1:9">
      <c r="A12" s="86"/>
      <c r="B12" s="93" t="s">
        <v>162</v>
      </c>
      <c r="C12" s="255" t="s">
        <v>178</v>
      </c>
      <c r="D12" s="296">
        <v>0</v>
      </c>
      <c r="E12" s="296">
        <v>0</v>
      </c>
      <c r="F12" s="296">
        <v>0</v>
      </c>
      <c r="G12" s="296">
        <v>0</v>
      </c>
      <c r="H12" s="296">
        <v>0</v>
      </c>
      <c r="I12" s="532"/>
    </row>
    <row r="13" spans="1:9">
      <c r="A13" s="86"/>
      <c r="B13" s="93" t="s">
        <v>163</v>
      </c>
      <c r="C13" s="93" t="s">
        <v>179</v>
      </c>
      <c r="D13" s="296">
        <v>0</v>
      </c>
      <c r="E13" s="296">
        <v>0</v>
      </c>
      <c r="F13" s="296">
        <v>0</v>
      </c>
      <c r="G13" s="296">
        <v>0</v>
      </c>
      <c r="H13" s="296">
        <v>0</v>
      </c>
      <c r="I13" s="532"/>
    </row>
    <row r="14" spans="1:9">
      <c r="A14" s="86"/>
      <c r="B14" s="93" t="s">
        <v>164</v>
      </c>
      <c r="C14" s="93" t="s">
        <v>179</v>
      </c>
      <c r="D14" s="296">
        <v>0</v>
      </c>
      <c r="E14" s="296">
        <v>0</v>
      </c>
      <c r="F14" s="296">
        <v>0</v>
      </c>
      <c r="G14" s="296">
        <v>0</v>
      </c>
      <c r="H14" s="296">
        <v>0</v>
      </c>
      <c r="I14" s="532"/>
    </row>
    <row r="15" spans="1:9">
      <c r="A15" s="86"/>
      <c r="B15" s="93" t="s">
        <v>165</v>
      </c>
      <c r="C15" s="93" t="s">
        <v>179</v>
      </c>
      <c r="D15" s="296">
        <v>0</v>
      </c>
      <c r="E15" s="296">
        <v>0</v>
      </c>
      <c r="F15" s="296">
        <v>0</v>
      </c>
      <c r="G15" s="296">
        <v>0</v>
      </c>
      <c r="H15" s="296">
        <v>0</v>
      </c>
      <c r="I15" s="532"/>
    </row>
    <row r="16" spans="1:9">
      <c r="A16" s="86"/>
      <c r="B16" s="93" t="s">
        <v>166</v>
      </c>
      <c r="C16" s="93" t="s">
        <v>180</v>
      </c>
      <c r="D16" s="296">
        <v>0</v>
      </c>
      <c r="E16" s="296">
        <v>0</v>
      </c>
      <c r="F16" s="296">
        <v>0</v>
      </c>
      <c r="G16" s="296">
        <v>0</v>
      </c>
      <c r="H16" s="296">
        <v>0</v>
      </c>
      <c r="I16" s="532"/>
    </row>
    <row r="17" spans="1:9">
      <c r="A17" s="86"/>
      <c r="B17" s="93" t="s">
        <v>167</v>
      </c>
      <c r="C17" s="93" t="s">
        <v>180</v>
      </c>
      <c r="D17" s="296">
        <v>0</v>
      </c>
      <c r="E17" s="296">
        <v>0</v>
      </c>
      <c r="F17" s="296">
        <v>0</v>
      </c>
      <c r="G17" s="296">
        <v>0</v>
      </c>
      <c r="H17" s="296">
        <v>0</v>
      </c>
      <c r="I17" s="532"/>
    </row>
    <row r="18" spans="1:9">
      <c r="A18" s="86"/>
      <c r="B18" s="93" t="s">
        <v>168</v>
      </c>
      <c r="C18" s="93" t="s">
        <v>180</v>
      </c>
      <c r="D18" s="296">
        <v>0</v>
      </c>
      <c r="E18" s="296">
        <v>0</v>
      </c>
      <c r="F18" s="296">
        <v>0</v>
      </c>
      <c r="G18" s="296">
        <v>0</v>
      </c>
      <c r="H18" s="296">
        <v>0</v>
      </c>
      <c r="I18" s="532"/>
    </row>
    <row r="19" spans="1:9">
      <c r="A19" s="86"/>
      <c r="B19" s="93" t="s">
        <v>169</v>
      </c>
      <c r="C19" s="93" t="s">
        <v>180</v>
      </c>
      <c r="D19" s="296">
        <v>0</v>
      </c>
      <c r="E19" s="296">
        <v>0</v>
      </c>
      <c r="F19" s="296">
        <v>0</v>
      </c>
      <c r="G19" s="296">
        <v>0</v>
      </c>
      <c r="H19" s="296">
        <v>0</v>
      </c>
      <c r="I19" s="532"/>
    </row>
    <row r="20" spans="1:9">
      <c r="A20" s="86"/>
      <c r="B20" s="528" t="s">
        <v>1055</v>
      </c>
      <c r="C20" s="528"/>
      <c r="D20" s="296">
        <v>0</v>
      </c>
      <c r="E20" s="296">
        <v>0</v>
      </c>
      <c r="F20" s="296">
        <v>0</v>
      </c>
      <c r="G20" s="296">
        <v>0</v>
      </c>
      <c r="H20" s="296">
        <v>0</v>
      </c>
      <c r="I20" s="533"/>
    </row>
    <row r="21" spans="1:9">
      <c r="A21" s="86"/>
      <c r="B21" s="93" t="s">
        <v>96</v>
      </c>
      <c r="C21" s="93"/>
      <c r="D21" s="436">
        <f>SUM(D7:D20)</f>
        <v>0</v>
      </c>
      <c r="E21" s="436">
        <f t="shared" ref="E21:H21" si="0">SUM(E7:E20)</f>
        <v>0</v>
      </c>
      <c r="F21" s="436">
        <f t="shared" si="0"/>
        <v>0</v>
      </c>
      <c r="G21" s="436">
        <f t="shared" si="0"/>
        <v>0</v>
      </c>
      <c r="H21" s="436">
        <f t="shared" si="0"/>
        <v>0</v>
      </c>
      <c r="I21" s="526"/>
    </row>
    <row r="22" spans="1:9">
      <c r="A22" s="86"/>
      <c r="B22" s="94"/>
      <c r="C22" s="94"/>
      <c r="D22" s="95"/>
      <c r="E22" s="95"/>
      <c r="F22" s="95"/>
      <c r="G22" s="95"/>
      <c r="H22" s="95"/>
      <c r="I22" s="32"/>
    </row>
    <row r="23" spans="1:9">
      <c r="A23" s="97"/>
      <c r="B23" s="254" t="s">
        <v>243</v>
      </c>
      <c r="C23" s="254"/>
      <c r="D23" s="254"/>
      <c r="E23" s="254"/>
      <c r="F23" s="254"/>
      <c r="G23" s="254"/>
      <c r="H23" s="254"/>
      <c r="I23" s="32"/>
    </row>
    <row r="24" spans="1:9">
      <c r="A24" s="97"/>
      <c r="B24" s="40" t="s">
        <v>131</v>
      </c>
      <c r="C24" s="40" t="s">
        <v>176</v>
      </c>
      <c r="D24" s="26" t="str">
        <f>CONTROL!$G$19</f>
        <v/>
      </c>
      <c r="E24" s="26" t="str">
        <f ca="1">CONTROL!$G$20</f>
        <v/>
      </c>
      <c r="F24" s="26" t="str">
        <f ca="1">CONTROL!$G$21</f>
        <v/>
      </c>
      <c r="G24" s="26" t="str">
        <f ca="1">CONTROL!$G$22</f>
        <v/>
      </c>
      <c r="H24" s="26" t="str">
        <f ca="1">CONTROL!$G$23</f>
        <v/>
      </c>
      <c r="I24" s="32"/>
    </row>
    <row r="25" spans="1:9">
      <c r="A25" s="97"/>
      <c r="B25" s="93" t="s">
        <v>157</v>
      </c>
      <c r="C25" s="93" t="s">
        <v>178</v>
      </c>
      <c r="D25" s="296">
        <v>0</v>
      </c>
      <c r="E25" s="296">
        <v>0</v>
      </c>
      <c r="F25" s="296">
        <v>0</v>
      </c>
      <c r="G25" s="296">
        <v>0</v>
      </c>
      <c r="H25" s="296">
        <v>0</v>
      </c>
      <c r="I25" s="32"/>
    </row>
    <row r="26" spans="1:9">
      <c r="A26" s="97"/>
      <c r="B26" s="93" t="s">
        <v>158</v>
      </c>
      <c r="C26" s="93" t="s">
        <v>178</v>
      </c>
      <c r="D26" s="296">
        <v>0</v>
      </c>
      <c r="E26" s="296">
        <v>0</v>
      </c>
      <c r="F26" s="296">
        <v>0</v>
      </c>
      <c r="G26" s="296">
        <v>0</v>
      </c>
      <c r="H26" s="296">
        <v>0</v>
      </c>
      <c r="I26" s="32"/>
    </row>
    <row r="27" spans="1:9">
      <c r="A27" s="97"/>
      <c r="B27" s="93" t="s">
        <v>159</v>
      </c>
      <c r="C27" s="93" t="s">
        <v>178</v>
      </c>
      <c r="D27" s="296">
        <v>0</v>
      </c>
      <c r="E27" s="296">
        <v>0</v>
      </c>
      <c r="F27" s="296">
        <v>0</v>
      </c>
      <c r="G27" s="296">
        <v>0</v>
      </c>
      <c r="H27" s="296">
        <v>0</v>
      </c>
      <c r="I27" s="32"/>
    </row>
    <row r="28" spans="1:9">
      <c r="A28" s="97"/>
      <c r="B28" s="93" t="s">
        <v>160</v>
      </c>
      <c r="C28" s="93" t="s">
        <v>178</v>
      </c>
      <c r="D28" s="296">
        <v>0</v>
      </c>
      <c r="E28" s="296">
        <v>0</v>
      </c>
      <c r="F28" s="296">
        <v>0</v>
      </c>
      <c r="G28" s="296">
        <v>0</v>
      </c>
      <c r="H28" s="296">
        <v>0</v>
      </c>
      <c r="I28" s="32"/>
    </row>
    <row r="29" spans="1:9">
      <c r="A29" s="97"/>
      <c r="B29" s="93" t="s">
        <v>161</v>
      </c>
      <c r="C29" s="93" t="s">
        <v>178</v>
      </c>
      <c r="D29" s="296">
        <v>0</v>
      </c>
      <c r="E29" s="296">
        <v>0</v>
      </c>
      <c r="F29" s="296">
        <v>0</v>
      </c>
      <c r="G29" s="296">
        <v>0</v>
      </c>
      <c r="H29" s="296">
        <v>0</v>
      </c>
      <c r="I29" s="32"/>
    </row>
    <row r="30" spans="1:9">
      <c r="A30" s="97"/>
      <c r="B30" s="93" t="s">
        <v>162</v>
      </c>
      <c r="C30" s="293" t="str">
        <f>IF(AND(SUM(D12:H12)=0,$C$12=CONTROL!$B$45),"Elementary/Middle School",IF($C$12&lt;&gt;CONTROL!$B$45,$C$12,"Complete Cell C12 Above"))</f>
        <v>Elementary School</v>
      </c>
      <c r="D30" s="296">
        <v>0</v>
      </c>
      <c r="E30" s="296">
        <v>0</v>
      </c>
      <c r="F30" s="296">
        <v>0</v>
      </c>
      <c r="G30" s="296">
        <v>0</v>
      </c>
      <c r="H30" s="296">
        <v>0</v>
      </c>
      <c r="I30" s="32"/>
    </row>
    <row r="31" spans="1:9">
      <c r="B31" s="93" t="s">
        <v>163</v>
      </c>
      <c r="C31" s="93" t="s">
        <v>179</v>
      </c>
      <c r="D31" s="296">
        <v>0</v>
      </c>
      <c r="E31" s="296">
        <v>0</v>
      </c>
      <c r="F31" s="296">
        <v>0</v>
      </c>
      <c r="G31" s="296">
        <v>0</v>
      </c>
      <c r="H31" s="296">
        <v>0</v>
      </c>
      <c r="I31" s="32"/>
    </row>
    <row r="32" spans="1:9">
      <c r="B32" s="93" t="s">
        <v>164</v>
      </c>
      <c r="C32" s="93" t="s">
        <v>179</v>
      </c>
      <c r="D32" s="296">
        <v>0</v>
      </c>
      <c r="E32" s="296">
        <v>0</v>
      </c>
      <c r="F32" s="296">
        <v>0</v>
      </c>
      <c r="G32" s="296">
        <v>0</v>
      </c>
      <c r="H32" s="296">
        <v>0</v>
      </c>
      <c r="I32" s="32"/>
    </row>
    <row r="33" spans="2:9">
      <c r="B33" s="93" t="s">
        <v>165</v>
      </c>
      <c r="C33" s="93" t="s">
        <v>179</v>
      </c>
      <c r="D33" s="296">
        <v>0</v>
      </c>
      <c r="E33" s="296">
        <v>0</v>
      </c>
      <c r="F33" s="296">
        <v>0</v>
      </c>
      <c r="G33" s="296">
        <v>0</v>
      </c>
      <c r="H33" s="296">
        <v>0</v>
      </c>
      <c r="I33" s="32"/>
    </row>
    <row r="34" spans="2:9">
      <c r="B34" s="93" t="s">
        <v>166</v>
      </c>
      <c r="C34" s="93" t="s">
        <v>180</v>
      </c>
      <c r="D34" s="296">
        <v>0</v>
      </c>
      <c r="E34" s="296">
        <v>0</v>
      </c>
      <c r="F34" s="296">
        <v>0</v>
      </c>
      <c r="G34" s="296">
        <v>0</v>
      </c>
      <c r="H34" s="296">
        <v>0</v>
      </c>
      <c r="I34" s="32"/>
    </row>
    <row r="35" spans="2:9">
      <c r="B35" s="93" t="s">
        <v>167</v>
      </c>
      <c r="C35" s="93" t="s">
        <v>180</v>
      </c>
      <c r="D35" s="296">
        <v>0</v>
      </c>
      <c r="E35" s="296">
        <v>0</v>
      </c>
      <c r="F35" s="296">
        <v>0</v>
      </c>
      <c r="G35" s="296">
        <v>0</v>
      </c>
      <c r="H35" s="296">
        <v>0</v>
      </c>
      <c r="I35" s="32"/>
    </row>
    <row r="36" spans="2:9">
      <c r="B36" s="93" t="s">
        <v>168</v>
      </c>
      <c r="C36" s="93" t="s">
        <v>180</v>
      </c>
      <c r="D36" s="296">
        <v>0</v>
      </c>
      <c r="E36" s="296">
        <v>0</v>
      </c>
      <c r="F36" s="296">
        <v>0</v>
      </c>
      <c r="G36" s="296">
        <v>0</v>
      </c>
      <c r="H36" s="296">
        <v>0</v>
      </c>
      <c r="I36" s="32"/>
    </row>
    <row r="37" spans="2:9">
      <c r="B37" s="93" t="s">
        <v>169</v>
      </c>
      <c r="C37" s="93" t="s">
        <v>180</v>
      </c>
      <c r="D37" s="296">
        <v>0</v>
      </c>
      <c r="E37" s="296">
        <v>0</v>
      </c>
      <c r="F37" s="296">
        <v>0</v>
      </c>
      <c r="G37" s="296">
        <v>0</v>
      </c>
      <c r="H37" s="296">
        <v>0</v>
      </c>
      <c r="I37" s="32"/>
    </row>
    <row r="38" spans="2:9">
      <c r="B38" s="528" t="s">
        <v>1055</v>
      </c>
      <c r="C38" s="528"/>
      <c r="D38" s="296">
        <v>0</v>
      </c>
      <c r="E38" s="296">
        <v>0</v>
      </c>
      <c r="F38" s="296">
        <v>0</v>
      </c>
      <c r="G38" s="296">
        <v>0</v>
      </c>
      <c r="H38" s="296">
        <v>0</v>
      </c>
      <c r="I38" s="32"/>
    </row>
    <row r="39" spans="2:9">
      <c r="B39" s="93" t="s">
        <v>96</v>
      </c>
      <c r="C39" s="93"/>
      <c r="D39" s="436">
        <f>SUM(D25:D38)</f>
        <v>0</v>
      </c>
      <c r="E39" s="436">
        <f t="shared" ref="E39:H39" si="1">SUM(E25:E38)</f>
        <v>0</v>
      </c>
      <c r="F39" s="436">
        <f t="shared" si="1"/>
        <v>0</v>
      </c>
      <c r="G39" s="436">
        <f t="shared" si="1"/>
        <v>0</v>
      </c>
      <c r="H39" s="436">
        <f t="shared" si="1"/>
        <v>0</v>
      </c>
      <c r="I39" s="32"/>
    </row>
    <row r="40" spans="2:9">
      <c r="I40" s="32"/>
    </row>
    <row r="41" spans="2:9">
      <c r="B41" s="254" t="s">
        <v>244</v>
      </c>
      <c r="C41" s="254"/>
      <c r="D41" s="254"/>
      <c r="E41" s="254"/>
      <c r="F41" s="254"/>
      <c r="G41" s="254"/>
      <c r="H41" s="254"/>
      <c r="I41" s="32"/>
    </row>
    <row r="42" spans="2:9">
      <c r="B42" s="40" t="s">
        <v>131</v>
      </c>
      <c r="C42" s="40" t="s">
        <v>176</v>
      </c>
      <c r="D42" s="26" t="str">
        <f>CONTROL!$G$19</f>
        <v/>
      </c>
      <c r="E42" s="26" t="str">
        <f ca="1">CONTROL!$G$20</f>
        <v/>
      </c>
      <c r="F42" s="26" t="str">
        <f ca="1">CONTROL!$G$21</f>
        <v/>
      </c>
      <c r="G42" s="26" t="str">
        <f ca="1">CONTROL!$G$22</f>
        <v/>
      </c>
      <c r="H42" s="26" t="str">
        <f ca="1">CONTROL!$G$23</f>
        <v/>
      </c>
      <c r="I42" s="32"/>
    </row>
    <row r="43" spans="2:9">
      <c r="B43" s="93" t="s">
        <v>157</v>
      </c>
      <c r="C43" s="93" t="s">
        <v>178</v>
      </c>
      <c r="D43" s="439">
        <f t="shared" ref="D43:H56" si="2">IFERROR(ROUND(D7/D25,0),0)</f>
        <v>0</v>
      </c>
      <c r="E43" s="439">
        <f t="shared" si="2"/>
        <v>0</v>
      </c>
      <c r="F43" s="439">
        <f t="shared" si="2"/>
        <v>0</v>
      </c>
      <c r="G43" s="439">
        <f t="shared" si="2"/>
        <v>0</v>
      </c>
      <c r="H43" s="439">
        <f t="shared" si="2"/>
        <v>0</v>
      </c>
      <c r="I43" s="32"/>
    </row>
    <row r="44" spans="2:9">
      <c r="B44" s="93" t="s">
        <v>158</v>
      </c>
      <c r="C44" s="93" t="s">
        <v>178</v>
      </c>
      <c r="D44" s="439">
        <f t="shared" si="2"/>
        <v>0</v>
      </c>
      <c r="E44" s="439">
        <f t="shared" si="2"/>
        <v>0</v>
      </c>
      <c r="F44" s="439">
        <f t="shared" si="2"/>
        <v>0</v>
      </c>
      <c r="G44" s="439">
        <f t="shared" si="2"/>
        <v>0</v>
      </c>
      <c r="H44" s="439">
        <f t="shared" si="2"/>
        <v>0</v>
      </c>
      <c r="I44" s="32"/>
    </row>
    <row r="45" spans="2:9">
      <c r="B45" s="93" t="s">
        <v>159</v>
      </c>
      <c r="C45" s="93" t="s">
        <v>178</v>
      </c>
      <c r="D45" s="439">
        <f t="shared" si="2"/>
        <v>0</v>
      </c>
      <c r="E45" s="439">
        <f t="shared" si="2"/>
        <v>0</v>
      </c>
      <c r="F45" s="439">
        <f t="shared" si="2"/>
        <v>0</v>
      </c>
      <c r="G45" s="439">
        <f t="shared" si="2"/>
        <v>0</v>
      </c>
      <c r="H45" s="439">
        <f t="shared" si="2"/>
        <v>0</v>
      </c>
      <c r="I45" s="32"/>
    </row>
    <row r="46" spans="2:9">
      <c r="B46" s="93" t="s">
        <v>160</v>
      </c>
      <c r="C46" s="93" t="s">
        <v>178</v>
      </c>
      <c r="D46" s="439">
        <f t="shared" si="2"/>
        <v>0</v>
      </c>
      <c r="E46" s="439">
        <f t="shared" si="2"/>
        <v>0</v>
      </c>
      <c r="F46" s="439">
        <f t="shared" si="2"/>
        <v>0</v>
      </c>
      <c r="G46" s="439">
        <f t="shared" si="2"/>
        <v>0</v>
      </c>
      <c r="H46" s="439">
        <f t="shared" si="2"/>
        <v>0</v>
      </c>
      <c r="I46" s="32"/>
    </row>
    <row r="47" spans="2:9">
      <c r="B47" s="93" t="s">
        <v>161</v>
      </c>
      <c r="C47" s="93" t="s">
        <v>178</v>
      </c>
      <c r="D47" s="439">
        <f t="shared" si="2"/>
        <v>0</v>
      </c>
      <c r="E47" s="439">
        <f t="shared" si="2"/>
        <v>0</v>
      </c>
      <c r="F47" s="439">
        <f t="shared" si="2"/>
        <v>0</v>
      </c>
      <c r="G47" s="439">
        <f t="shared" si="2"/>
        <v>0</v>
      </c>
      <c r="H47" s="439">
        <f t="shared" si="2"/>
        <v>0</v>
      </c>
      <c r="I47" s="32"/>
    </row>
    <row r="48" spans="2:9">
      <c r="B48" s="93" t="s">
        <v>162</v>
      </c>
      <c r="C48" s="293" t="str">
        <f>C30</f>
        <v>Elementary School</v>
      </c>
      <c r="D48" s="439">
        <f t="shared" si="2"/>
        <v>0</v>
      </c>
      <c r="E48" s="439">
        <f t="shared" si="2"/>
        <v>0</v>
      </c>
      <c r="F48" s="439">
        <f t="shared" si="2"/>
        <v>0</v>
      </c>
      <c r="G48" s="439">
        <f t="shared" si="2"/>
        <v>0</v>
      </c>
      <c r="H48" s="439">
        <f t="shared" si="2"/>
        <v>0</v>
      </c>
      <c r="I48" s="32"/>
    </row>
    <row r="49" spans="2:9">
      <c r="B49" s="93" t="s">
        <v>163</v>
      </c>
      <c r="C49" s="93" t="s">
        <v>179</v>
      </c>
      <c r="D49" s="439">
        <f t="shared" si="2"/>
        <v>0</v>
      </c>
      <c r="E49" s="439">
        <f t="shared" si="2"/>
        <v>0</v>
      </c>
      <c r="F49" s="439">
        <f t="shared" si="2"/>
        <v>0</v>
      </c>
      <c r="G49" s="439">
        <f t="shared" si="2"/>
        <v>0</v>
      </c>
      <c r="H49" s="439">
        <f t="shared" si="2"/>
        <v>0</v>
      </c>
      <c r="I49" s="32"/>
    </row>
    <row r="50" spans="2:9">
      <c r="B50" s="93" t="s">
        <v>164</v>
      </c>
      <c r="C50" s="93" t="s">
        <v>179</v>
      </c>
      <c r="D50" s="439">
        <f t="shared" si="2"/>
        <v>0</v>
      </c>
      <c r="E50" s="439">
        <f t="shared" si="2"/>
        <v>0</v>
      </c>
      <c r="F50" s="439">
        <f t="shared" si="2"/>
        <v>0</v>
      </c>
      <c r="G50" s="439">
        <f t="shared" si="2"/>
        <v>0</v>
      </c>
      <c r="H50" s="439">
        <f t="shared" si="2"/>
        <v>0</v>
      </c>
      <c r="I50" s="32"/>
    </row>
    <row r="51" spans="2:9">
      <c r="B51" s="93" t="s">
        <v>165</v>
      </c>
      <c r="C51" s="93" t="s">
        <v>179</v>
      </c>
      <c r="D51" s="439">
        <f t="shared" si="2"/>
        <v>0</v>
      </c>
      <c r="E51" s="439">
        <f t="shared" si="2"/>
        <v>0</v>
      </c>
      <c r="F51" s="439">
        <f t="shared" si="2"/>
        <v>0</v>
      </c>
      <c r="G51" s="439">
        <f t="shared" si="2"/>
        <v>0</v>
      </c>
      <c r="H51" s="439">
        <f t="shared" si="2"/>
        <v>0</v>
      </c>
      <c r="I51" s="32"/>
    </row>
    <row r="52" spans="2:9">
      <c r="B52" s="93" t="s">
        <v>166</v>
      </c>
      <c r="C52" s="93" t="s">
        <v>180</v>
      </c>
      <c r="D52" s="439">
        <f t="shared" si="2"/>
        <v>0</v>
      </c>
      <c r="E52" s="439">
        <f t="shared" si="2"/>
        <v>0</v>
      </c>
      <c r="F52" s="439">
        <f t="shared" si="2"/>
        <v>0</v>
      </c>
      <c r="G52" s="439">
        <f t="shared" si="2"/>
        <v>0</v>
      </c>
      <c r="H52" s="439">
        <f t="shared" si="2"/>
        <v>0</v>
      </c>
      <c r="I52" s="32"/>
    </row>
    <row r="53" spans="2:9">
      <c r="B53" s="93" t="s">
        <v>167</v>
      </c>
      <c r="C53" s="93" t="s">
        <v>180</v>
      </c>
      <c r="D53" s="439">
        <f t="shared" si="2"/>
        <v>0</v>
      </c>
      <c r="E53" s="439">
        <f t="shared" si="2"/>
        <v>0</v>
      </c>
      <c r="F53" s="439">
        <f t="shared" si="2"/>
        <v>0</v>
      </c>
      <c r="G53" s="439">
        <f t="shared" si="2"/>
        <v>0</v>
      </c>
      <c r="H53" s="439">
        <f t="shared" si="2"/>
        <v>0</v>
      </c>
      <c r="I53" s="32"/>
    </row>
    <row r="54" spans="2:9">
      <c r="B54" s="93" t="s">
        <v>168</v>
      </c>
      <c r="C54" s="93" t="s">
        <v>180</v>
      </c>
      <c r="D54" s="439">
        <f t="shared" si="2"/>
        <v>0</v>
      </c>
      <c r="E54" s="439">
        <f t="shared" si="2"/>
        <v>0</v>
      </c>
      <c r="F54" s="439">
        <f t="shared" si="2"/>
        <v>0</v>
      </c>
      <c r="G54" s="439">
        <f t="shared" si="2"/>
        <v>0</v>
      </c>
      <c r="H54" s="439">
        <f t="shared" si="2"/>
        <v>0</v>
      </c>
      <c r="I54" s="32"/>
    </row>
    <row r="55" spans="2:9">
      <c r="B55" s="93" t="s">
        <v>169</v>
      </c>
      <c r="C55" s="93" t="s">
        <v>180</v>
      </c>
      <c r="D55" s="439">
        <f t="shared" si="2"/>
        <v>0</v>
      </c>
      <c r="E55" s="439">
        <f t="shared" si="2"/>
        <v>0</v>
      </c>
      <c r="F55" s="439">
        <f t="shared" si="2"/>
        <v>0</v>
      </c>
      <c r="G55" s="439">
        <f t="shared" si="2"/>
        <v>0</v>
      </c>
      <c r="H55" s="439">
        <f t="shared" si="2"/>
        <v>0</v>
      </c>
      <c r="I55" s="32"/>
    </row>
    <row r="56" spans="2:9">
      <c r="B56" s="528" t="s">
        <v>1055</v>
      </c>
      <c r="C56" s="528"/>
      <c r="D56" s="439">
        <f t="shared" si="2"/>
        <v>0</v>
      </c>
      <c r="E56" s="439">
        <f t="shared" si="2"/>
        <v>0</v>
      </c>
      <c r="F56" s="439">
        <f t="shared" si="2"/>
        <v>0</v>
      </c>
      <c r="G56" s="439">
        <f t="shared" si="2"/>
        <v>0</v>
      </c>
      <c r="H56" s="439">
        <f t="shared" si="2"/>
        <v>0</v>
      </c>
      <c r="I56" s="32"/>
    </row>
    <row r="57" spans="2:9">
      <c r="I57" s="32"/>
    </row>
    <row r="58" spans="2:9">
      <c r="B58" s="254" t="s">
        <v>245</v>
      </c>
      <c r="C58" s="254"/>
      <c r="D58" s="254"/>
      <c r="E58" s="254"/>
      <c r="F58" s="254"/>
      <c r="G58" s="254"/>
      <c r="H58" s="254"/>
      <c r="I58" s="32"/>
    </row>
    <row r="59" spans="2:9">
      <c r="B59" s="297" t="s">
        <v>170</v>
      </c>
      <c r="C59" s="298"/>
      <c r="D59" s="433">
        <f ca="1">IF(AND(D$12&gt;0,$C$12="Select grade 5 level from dropdown list →"),"See Cell C13",SUMIF($C$7:$C$19,$C$7,D7:D12))</f>
        <v>0</v>
      </c>
      <c r="E59" s="433">
        <f ca="1">IF(AND(E$12&gt;0,$C$12="Select grade 5 level from dropdown list →"),"See Cell C13",SUMIF($C$7:$C$19,$C$7,E7:E12))</f>
        <v>0</v>
      </c>
      <c r="F59" s="433">
        <f ca="1">IF(AND(F$12&gt;0,$C$12="Select grade 5 level from dropdown list →"),"See Cell C13",SUMIF($C$7:$C$19,$C$7,F7:F12))</f>
        <v>0</v>
      </c>
      <c r="G59" s="433">
        <f ca="1">IF(AND(G$12&gt;0,$C$12="Select grade 5 level from dropdown list →"),"See Cell C13",SUMIF($C$7:$C$19,$C$7,G7:G12))</f>
        <v>0</v>
      </c>
      <c r="H59" s="433">
        <f ca="1">IF(AND(H$12&gt;0,$C$12="Select grade 5 level from dropdown list →"),"See Cell C13",SUMIF($C$7:$C$19,$C$7,H7:H12))</f>
        <v>0</v>
      </c>
      <c r="I59" s="32"/>
    </row>
    <row r="60" spans="2:9">
      <c r="B60" s="299" t="s">
        <v>171</v>
      </c>
      <c r="C60" s="300"/>
      <c r="D60" s="433">
        <f>IF(AND(D$12&gt;0,$C$12="Select grade 5 level from dropdown list →"),"See Cell C13",SUMIF($C$12:$C$15,$C$15,D12:D15))</f>
        <v>0</v>
      </c>
      <c r="E60" s="433">
        <f>IF(AND(E$12&gt;0,$C$12="Select grade 5 level from dropdown list →"),"See Cell C13",SUMIF($C$12:$C$15,$C$15,E12:E15))</f>
        <v>0</v>
      </c>
      <c r="F60" s="433">
        <f>IF(AND(F$12&gt;0,$C$12="Select grade 5 level from dropdown list →"),"See Cell C13",SUMIF($C$12:$C$15,$C$15,F12:F15))</f>
        <v>0</v>
      </c>
      <c r="G60" s="433">
        <f>IF(AND(G$12&gt;0,$C$12="Select grade 5 level from dropdown list →"),"See Cell C13",SUMIF($C$12:$C$15,$C$15,G12:G15))</f>
        <v>0</v>
      </c>
      <c r="H60" s="433">
        <f>IF(AND(H$12&gt;0,$C$12="Select grade 5 level from dropdown list →"),"See Cell C13",SUMIF($C$12:$C$15,$C$15,H12:H15))</f>
        <v>0</v>
      </c>
      <c r="I60" s="32"/>
    </row>
    <row r="61" spans="2:9">
      <c r="B61" s="529" t="s">
        <v>172</v>
      </c>
      <c r="C61" s="300"/>
      <c r="D61" s="433">
        <f>SUM(D16:D19)</f>
        <v>0</v>
      </c>
      <c r="E61" s="433">
        <f>SUM(E16:E19)</f>
        <v>0</v>
      </c>
      <c r="F61" s="433">
        <f>SUM(F16:F19)</f>
        <v>0</v>
      </c>
      <c r="G61" s="433">
        <f>SUM(G16:G19)</f>
        <v>0</v>
      </c>
      <c r="H61" s="433">
        <f>SUM(H16:H19)</f>
        <v>0</v>
      </c>
      <c r="I61" s="32"/>
    </row>
    <row r="62" spans="2:9">
      <c r="B62" s="301" t="s">
        <v>1056</v>
      </c>
      <c r="C62" s="302"/>
      <c r="D62" s="530">
        <f>D20</f>
        <v>0</v>
      </c>
      <c r="E62" s="530">
        <f t="shared" ref="E62:H62" si="3">E20</f>
        <v>0</v>
      </c>
      <c r="F62" s="530">
        <f t="shared" si="3"/>
        <v>0</v>
      </c>
      <c r="G62" s="530">
        <f t="shared" si="3"/>
        <v>0</v>
      </c>
      <c r="H62" s="530">
        <f t="shared" si="3"/>
        <v>0</v>
      </c>
      <c r="I62" s="32"/>
    </row>
    <row r="63" spans="2:9" ht="15.6" thickBot="1">
      <c r="B63" s="295" t="s">
        <v>173</v>
      </c>
      <c r="C63" s="294"/>
      <c r="D63" s="434">
        <f ca="1">SUM(D59:D62)</f>
        <v>0</v>
      </c>
      <c r="E63" s="434">
        <f t="shared" ref="E63:H63" ca="1" si="4">SUM(E59:E62)</f>
        <v>0</v>
      </c>
      <c r="F63" s="434">
        <f t="shared" ca="1" si="4"/>
        <v>0</v>
      </c>
      <c r="G63" s="434">
        <f t="shared" ca="1" si="4"/>
        <v>0</v>
      </c>
      <c r="H63" s="434">
        <f t="shared" ca="1" si="4"/>
        <v>0</v>
      </c>
      <c r="I63" s="32"/>
    </row>
    <row r="64" spans="2:9" ht="15.6" thickTop="1">
      <c r="B64" s="303" t="s">
        <v>240</v>
      </c>
      <c r="C64" s="304"/>
      <c r="D64" s="435">
        <f ca="1">D63</f>
        <v>0</v>
      </c>
      <c r="E64" s="435">
        <f ca="1">E63-D63</f>
        <v>0</v>
      </c>
      <c r="F64" s="435">
        <f t="shared" ref="F64:H64" ca="1" si="5">F63-E63</f>
        <v>0</v>
      </c>
      <c r="G64" s="435">
        <f t="shared" ca="1" si="5"/>
        <v>0</v>
      </c>
      <c r="H64" s="435">
        <f t="shared" ca="1" si="5"/>
        <v>0</v>
      </c>
      <c r="I64" s="32"/>
    </row>
    <row r="65" spans="1:12">
      <c r="B65" s="299" t="s">
        <v>241</v>
      </c>
      <c r="C65" s="300"/>
      <c r="D65" s="429">
        <f ca="1">IFERROR(D64/D63,0)</f>
        <v>0</v>
      </c>
      <c r="E65" s="429">
        <f ca="1">IFERROR(E64/D63,0)</f>
        <v>0</v>
      </c>
      <c r="F65" s="429">
        <f t="shared" ref="F65:H65" ca="1" si="6">IFERROR(F64/E63,0)</f>
        <v>0</v>
      </c>
      <c r="G65" s="429">
        <f t="shared" ca="1" si="6"/>
        <v>0</v>
      </c>
      <c r="H65" s="429">
        <f t="shared" ca="1" si="6"/>
        <v>0</v>
      </c>
      <c r="I65" s="32"/>
    </row>
    <row r="66" spans="1:12">
      <c r="B66" s="301" t="s">
        <v>242</v>
      </c>
      <c r="C66" s="302"/>
      <c r="D66" s="430">
        <v>0</v>
      </c>
      <c r="E66" s="430">
        <v>0</v>
      </c>
      <c r="F66" s="430">
        <v>0</v>
      </c>
      <c r="G66" s="430">
        <v>0</v>
      </c>
      <c r="H66" s="430">
        <v>0</v>
      </c>
      <c r="I66" s="32"/>
    </row>
    <row r="67" spans="1:12">
      <c r="B67" s="305"/>
      <c r="C67" s="305"/>
      <c r="D67" s="306"/>
      <c r="E67" s="306"/>
      <c r="F67" s="306"/>
      <c r="G67" s="306"/>
      <c r="H67" s="306"/>
      <c r="I67" s="32"/>
    </row>
    <row r="68" spans="1:12">
      <c r="B68" s="254" t="s">
        <v>246</v>
      </c>
      <c r="C68" s="254"/>
      <c r="D68" s="254"/>
      <c r="E68" s="254"/>
      <c r="F68" s="254"/>
      <c r="G68" s="254"/>
      <c r="H68" s="254"/>
      <c r="I68" s="32"/>
    </row>
    <row r="69" spans="1:12" ht="153.75" customHeight="1">
      <c r="A69" s="307"/>
      <c r="B69" s="565"/>
      <c r="C69" s="566"/>
      <c r="D69" s="566"/>
      <c r="E69" s="566"/>
      <c r="F69" s="566"/>
      <c r="G69" s="566"/>
      <c r="H69" s="567"/>
      <c r="I69" s="32"/>
    </row>
    <row r="70" spans="1:12">
      <c r="A70" s="97"/>
      <c r="B70" s="97"/>
      <c r="C70" s="97"/>
      <c r="D70" s="97"/>
      <c r="E70" s="97"/>
      <c r="F70" s="97"/>
      <c r="G70" s="97"/>
      <c r="H70" s="97"/>
      <c r="I70" s="32"/>
    </row>
    <row r="71" spans="1:12">
      <c r="B71" s="254" t="s">
        <v>228</v>
      </c>
      <c r="C71" s="254"/>
      <c r="D71" s="254"/>
      <c r="E71" s="254"/>
      <c r="F71" s="254"/>
      <c r="G71" s="254"/>
      <c r="H71" s="254"/>
      <c r="I71" s="32"/>
    </row>
    <row r="72" spans="1:12">
      <c r="B72" s="36" t="s">
        <v>231</v>
      </c>
      <c r="C72" s="37"/>
      <c r="D72" s="437">
        <f>D79+D84+SUM(D88:D135)</f>
        <v>0</v>
      </c>
      <c r="E72" s="437">
        <f t="shared" ref="E72:H72" si="7">E79+E84+SUM(E88:E135)</f>
        <v>0</v>
      </c>
      <c r="F72" s="437">
        <f t="shared" si="7"/>
        <v>0</v>
      </c>
      <c r="G72" s="437">
        <f t="shared" si="7"/>
        <v>0</v>
      </c>
      <c r="H72" s="437">
        <f t="shared" si="7"/>
        <v>0</v>
      </c>
      <c r="I72" s="32"/>
    </row>
    <row r="73" spans="1:12">
      <c r="B73" s="271" t="s">
        <v>232</v>
      </c>
      <c r="C73" s="256"/>
      <c r="D73" s="438">
        <f ca="1">D63-D72</f>
        <v>0</v>
      </c>
      <c r="E73" s="438">
        <f ca="1">E63-E72</f>
        <v>0</v>
      </c>
      <c r="F73" s="438">
        <f ca="1">F63-F72</f>
        <v>0</v>
      </c>
      <c r="G73" s="438">
        <f ca="1">G63-G72</f>
        <v>0</v>
      </c>
      <c r="H73" s="438">
        <f ca="1">H63-H72</f>
        <v>0</v>
      </c>
      <c r="I73" s="32"/>
    </row>
    <row r="74" spans="1:12">
      <c r="B74"/>
      <c r="C74"/>
      <c r="D74"/>
      <c r="E74"/>
      <c r="F74"/>
      <c r="G74"/>
      <c r="H74"/>
      <c r="I74" s="32"/>
    </row>
    <row r="75" spans="1:12">
      <c r="B75" s="288" t="s">
        <v>1006</v>
      </c>
      <c r="C75" s="289"/>
      <c r="D75" s="290">
        <v>1</v>
      </c>
      <c r="E75" s="424" t="str">
        <f>IF(COUNTIF(C88:C135,"&lt;&gt;Select from drop-down list →")+COUNTIF(C82,"&lt;&gt;Select from drop-down list →")+COUNTIF(C77,"&lt;&gt;Select from drop-down list →")=0,"",IF(COUNTIF(C88:C135,"&lt;&gt;Select from drop-down list →")+COUNTIF(C82,"&lt;&gt;Select from drop-down list →")+COUNTIF(C77,"&lt;&gt;Select from drop-down list →")=D75,"","Number entered does not equal the count of district names entered."))</f>
        <v/>
      </c>
      <c r="F75"/>
      <c r="G75"/>
      <c r="H75"/>
      <c r="I75" s="32"/>
      <c r="J75" s="422"/>
      <c r="K75" s="422"/>
    </row>
    <row r="76" spans="1:12">
      <c r="B76"/>
      <c r="C76"/>
      <c r="D76"/>
      <c r="E76"/>
      <c r="F76"/>
      <c r="G76"/>
      <c r="H76"/>
      <c r="I76" s="32"/>
    </row>
    <row r="77" spans="1:12" ht="30">
      <c r="B77" s="82" t="s">
        <v>1007</v>
      </c>
      <c r="C77" s="84" t="s">
        <v>1027</v>
      </c>
      <c r="D77" s="83" t="str">
        <f>CONTROL!$G$19</f>
        <v/>
      </c>
      <c r="E77" s="83" t="str">
        <f ca="1">CONTROL!$G$20</f>
        <v/>
      </c>
      <c r="F77" s="83" t="str">
        <f ca="1">CONTROL!$G$21</f>
        <v/>
      </c>
      <c r="G77" s="83" t="str">
        <f ca="1">CONTROL!$G$22</f>
        <v/>
      </c>
      <c r="H77" s="83" t="str">
        <f ca="1">CONTROL!$G$23</f>
        <v/>
      </c>
      <c r="I77" s="32"/>
    </row>
    <row r="78" spans="1:12">
      <c r="B78" s="81" t="s">
        <v>1008</v>
      </c>
      <c r="C78" s="80"/>
      <c r="D78" s="253">
        <v>0</v>
      </c>
      <c r="E78" s="270">
        <f>$D$78</f>
        <v>0</v>
      </c>
      <c r="F78" s="270">
        <f t="shared" ref="F78:H78" si="8">$D$78</f>
        <v>0</v>
      </c>
      <c r="G78" s="270">
        <f t="shared" si="8"/>
        <v>0</v>
      </c>
      <c r="H78" s="270">
        <f t="shared" si="8"/>
        <v>0</v>
      </c>
      <c r="I78" s="32"/>
      <c r="K78" s="422"/>
    </row>
    <row r="79" spans="1:12">
      <c r="B79" s="81" t="s">
        <v>1004</v>
      </c>
      <c r="C79" s="80"/>
      <c r="D79" s="296"/>
      <c r="E79" s="296"/>
      <c r="F79" s="296"/>
      <c r="G79" s="296"/>
      <c r="H79" s="296"/>
      <c r="I79" s="32"/>
      <c r="K79" s="422"/>
      <c r="L79" s="422"/>
    </row>
    <row r="80" spans="1:12" ht="45" customHeight="1">
      <c r="B80" s="561" t="s">
        <v>1010</v>
      </c>
      <c r="C80" s="561"/>
      <c r="D80" s="562"/>
      <c r="E80" s="563"/>
      <c r="F80" s="563"/>
      <c r="G80" s="563"/>
      <c r="H80" s="564"/>
      <c r="I80" s="32"/>
    </row>
    <row r="81" spans="1:9">
      <c r="B81" s="291"/>
      <c r="C81" s="291"/>
      <c r="D81"/>
      <c r="E81"/>
      <c r="F81"/>
      <c r="G81"/>
      <c r="H81"/>
      <c r="I81" s="32"/>
    </row>
    <row r="82" spans="1:9" ht="30" customHeight="1">
      <c r="B82" s="82" t="s">
        <v>1009</v>
      </c>
      <c r="C82" s="84" t="s">
        <v>1027</v>
      </c>
      <c r="D82" s="83" t="str">
        <f>CONTROL!$G$19</f>
        <v/>
      </c>
      <c r="E82" s="83" t="str">
        <f ca="1">CONTROL!$G$20</f>
        <v/>
      </c>
      <c r="F82" s="83" t="str">
        <f ca="1">CONTROL!$G$21</f>
        <v/>
      </c>
      <c r="G82" s="83" t="str">
        <f ca="1">CONTROL!$G$22</f>
        <v/>
      </c>
      <c r="H82" s="83" t="str">
        <f ca="1">CONTROL!$G$23</f>
        <v/>
      </c>
      <c r="I82" s="32"/>
    </row>
    <row r="83" spans="1:9">
      <c r="B83" s="81" t="s">
        <v>1008</v>
      </c>
      <c r="C83" s="80"/>
      <c r="D83" s="253">
        <v>0</v>
      </c>
      <c r="E83" s="270">
        <f>$D$83</f>
        <v>0</v>
      </c>
      <c r="F83" s="270">
        <f t="shared" ref="F83:H83" si="9">$D$83</f>
        <v>0</v>
      </c>
      <c r="G83" s="270">
        <f t="shared" si="9"/>
        <v>0</v>
      </c>
      <c r="H83" s="270">
        <f t="shared" si="9"/>
        <v>0</v>
      </c>
      <c r="I83" s="32"/>
    </row>
    <row r="84" spans="1:9">
      <c r="B84" s="81" t="s">
        <v>1004</v>
      </c>
      <c r="C84" s="80"/>
      <c r="D84" s="432"/>
      <c r="E84" s="432"/>
      <c r="F84" s="432"/>
      <c r="G84" s="432"/>
      <c r="H84" s="432"/>
      <c r="I84" s="32"/>
    </row>
    <row r="85" spans="1:9" ht="45" customHeight="1">
      <c r="B85" s="561" t="s">
        <v>1010</v>
      </c>
      <c r="C85" s="561"/>
      <c r="D85" s="562"/>
      <c r="E85" s="563"/>
      <c r="F85" s="563"/>
      <c r="G85" s="563"/>
      <c r="H85" s="564"/>
      <c r="I85" s="32"/>
    </row>
    <row r="86" spans="1:9">
      <c r="I86" s="32"/>
    </row>
    <row r="87" spans="1:9">
      <c r="B87" s="38" t="s">
        <v>236</v>
      </c>
      <c r="C87" s="39" t="s">
        <v>235</v>
      </c>
      <c r="D87" s="26" t="str">
        <f>CONTROL!$G$19</f>
        <v/>
      </c>
      <c r="E87" s="26" t="str">
        <f ca="1">CONTROL!$G$20</f>
        <v/>
      </c>
      <c r="F87" s="26" t="str">
        <f ca="1">CONTROL!$G$21</f>
        <v/>
      </c>
      <c r="G87" s="26" t="str">
        <f ca="1">CONTROL!$G$22</f>
        <v/>
      </c>
      <c r="H87" s="26" t="str">
        <f ca="1">CONTROL!$G$23</f>
        <v/>
      </c>
      <c r="I87" s="32"/>
    </row>
    <row r="88" spans="1:9">
      <c r="A88" s="4"/>
      <c r="B88" s="33" t="s">
        <v>269</v>
      </c>
      <c r="C88" s="35" t="s">
        <v>1027</v>
      </c>
      <c r="D88" s="432"/>
      <c r="E88" s="432"/>
      <c r="F88" s="432"/>
      <c r="G88" s="432"/>
      <c r="H88" s="432"/>
      <c r="I88" s="32"/>
    </row>
    <row r="89" spans="1:9">
      <c r="A89" s="4"/>
      <c r="B89" s="33" t="s">
        <v>270</v>
      </c>
      <c r="C89" s="35" t="s">
        <v>1027</v>
      </c>
      <c r="D89" s="432"/>
      <c r="E89" s="432"/>
      <c r="F89" s="432"/>
      <c r="G89" s="432"/>
      <c r="H89" s="432"/>
      <c r="I89" s="32"/>
    </row>
    <row r="90" spans="1:9">
      <c r="A90" s="4"/>
      <c r="B90" s="33" t="s">
        <v>271</v>
      </c>
      <c r="C90" s="35" t="s">
        <v>1027</v>
      </c>
      <c r="D90" s="432"/>
      <c r="E90" s="432"/>
      <c r="F90" s="432"/>
      <c r="G90" s="432"/>
      <c r="H90" s="432"/>
      <c r="I90" s="32"/>
    </row>
    <row r="91" spans="1:9">
      <c r="A91" s="4"/>
      <c r="B91" s="33" t="s">
        <v>272</v>
      </c>
      <c r="C91" s="35" t="s">
        <v>1027</v>
      </c>
      <c r="D91" s="432"/>
      <c r="E91" s="432"/>
      <c r="F91" s="432"/>
      <c r="G91" s="432"/>
      <c r="H91" s="432"/>
      <c r="I91" s="32"/>
    </row>
    <row r="92" spans="1:9">
      <c r="A92" s="4"/>
      <c r="B92" s="33" t="s">
        <v>273</v>
      </c>
      <c r="C92" s="35" t="s">
        <v>1027</v>
      </c>
      <c r="D92" s="531"/>
      <c r="E92" s="432"/>
      <c r="F92" s="432"/>
      <c r="G92" s="432"/>
      <c r="H92" s="432"/>
      <c r="I92" s="32"/>
    </row>
    <row r="93" spans="1:9">
      <c r="A93" s="4"/>
      <c r="B93" s="33" t="s">
        <v>274</v>
      </c>
      <c r="C93" s="35" t="s">
        <v>1027</v>
      </c>
      <c r="D93" s="432"/>
      <c r="E93" s="432"/>
      <c r="F93" s="432"/>
      <c r="G93" s="432"/>
      <c r="H93" s="432"/>
      <c r="I93" s="32"/>
    </row>
    <row r="94" spans="1:9">
      <c r="A94" s="4"/>
      <c r="B94" s="33" t="s">
        <v>275</v>
      </c>
      <c r="C94" s="35" t="s">
        <v>1027</v>
      </c>
      <c r="D94" s="432"/>
      <c r="E94" s="432"/>
      <c r="F94" s="432"/>
      <c r="G94" s="432"/>
      <c r="H94" s="432"/>
      <c r="I94" s="32"/>
    </row>
    <row r="95" spans="1:9">
      <c r="A95" s="4"/>
      <c r="B95" s="33" t="s">
        <v>276</v>
      </c>
      <c r="C95" s="35" t="s">
        <v>1027</v>
      </c>
      <c r="D95" s="432"/>
      <c r="E95" s="432"/>
      <c r="F95" s="432"/>
      <c r="G95" s="432"/>
      <c r="H95" s="432"/>
      <c r="I95" s="32"/>
    </row>
    <row r="96" spans="1:9">
      <c r="A96" s="4"/>
      <c r="B96" s="33" t="s">
        <v>277</v>
      </c>
      <c r="C96" s="35" t="s">
        <v>1027</v>
      </c>
      <c r="D96" s="432"/>
      <c r="E96" s="432"/>
      <c r="F96" s="432"/>
      <c r="G96" s="432"/>
      <c r="H96" s="432"/>
      <c r="I96" s="32"/>
    </row>
    <row r="97" spans="1:9">
      <c r="A97" s="4"/>
      <c r="B97" s="33" t="s">
        <v>278</v>
      </c>
      <c r="C97" s="35" t="s">
        <v>1027</v>
      </c>
      <c r="D97" s="432"/>
      <c r="E97" s="432"/>
      <c r="F97" s="432"/>
      <c r="G97" s="432"/>
      <c r="H97" s="432"/>
      <c r="I97" s="32"/>
    </row>
    <row r="98" spans="1:9">
      <c r="A98" s="4"/>
      <c r="B98" s="33" t="s">
        <v>279</v>
      </c>
      <c r="C98" s="35" t="s">
        <v>1027</v>
      </c>
      <c r="D98" s="432"/>
      <c r="E98" s="432"/>
      <c r="F98" s="432"/>
      <c r="G98" s="432"/>
      <c r="H98" s="432"/>
      <c r="I98" s="32"/>
    </row>
    <row r="99" spans="1:9">
      <c r="A99" s="4"/>
      <c r="B99" s="33" t="s">
        <v>280</v>
      </c>
      <c r="C99" s="35" t="s">
        <v>1027</v>
      </c>
      <c r="D99" s="432"/>
      <c r="E99" s="432"/>
      <c r="F99" s="432"/>
      <c r="G99" s="432"/>
      <c r="H99" s="432"/>
      <c r="I99" s="32"/>
    </row>
    <row r="100" spans="1:9">
      <c r="A100" s="4"/>
      <c r="B100" s="33" t="s">
        <v>281</v>
      </c>
      <c r="C100" s="35" t="s">
        <v>1027</v>
      </c>
      <c r="D100" s="432"/>
      <c r="E100" s="432"/>
      <c r="F100" s="432"/>
      <c r="G100" s="432"/>
      <c r="H100" s="432"/>
      <c r="I100" s="32"/>
    </row>
    <row r="101" spans="1:9">
      <c r="A101" s="4"/>
      <c r="B101" s="33" t="s">
        <v>282</v>
      </c>
      <c r="C101" s="35" t="s">
        <v>1027</v>
      </c>
      <c r="D101" s="432"/>
      <c r="E101" s="432"/>
      <c r="F101" s="432"/>
      <c r="G101" s="432"/>
      <c r="H101" s="432"/>
      <c r="I101" s="32"/>
    </row>
    <row r="102" spans="1:9">
      <c r="A102" s="4"/>
      <c r="B102" s="33" t="s">
        <v>283</v>
      </c>
      <c r="C102" s="35" t="s">
        <v>1027</v>
      </c>
      <c r="D102" s="432"/>
      <c r="E102" s="432"/>
      <c r="F102" s="432"/>
      <c r="G102" s="432"/>
      <c r="H102" s="432"/>
      <c r="I102" s="32"/>
    </row>
    <row r="103" spans="1:9">
      <c r="A103" s="4"/>
      <c r="B103" s="33" t="s">
        <v>284</v>
      </c>
      <c r="C103" s="35" t="s">
        <v>1027</v>
      </c>
      <c r="D103" s="432"/>
      <c r="E103" s="432"/>
      <c r="F103" s="432"/>
      <c r="G103" s="432"/>
      <c r="H103" s="432"/>
      <c r="I103" s="32"/>
    </row>
    <row r="104" spans="1:9">
      <c r="A104" s="4"/>
      <c r="B104" s="33" t="s">
        <v>285</v>
      </c>
      <c r="C104" s="35" t="s">
        <v>1027</v>
      </c>
      <c r="D104" s="432"/>
      <c r="E104" s="432"/>
      <c r="F104" s="432"/>
      <c r="G104" s="432"/>
      <c r="H104" s="432"/>
      <c r="I104" s="32"/>
    </row>
    <row r="105" spans="1:9">
      <c r="A105" s="4"/>
      <c r="B105" s="33" t="s">
        <v>286</v>
      </c>
      <c r="C105" s="35" t="s">
        <v>1027</v>
      </c>
      <c r="D105" s="432"/>
      <c r="E105" s="432"/>
      <c r="F105" s="432"/>
      <c r="G105" s="432"/>
      <c r="H105" s="432"/>
      <c r="I105" s="32"/>
    </row>
    <row r="106" spans="1:9">
      <c r="A106" s="4"/>
      <c r="B106" s="33" t="s">
        <v>287</v>
      </c>
      <c r="C106" s="35" t="s">
        <v>1027</v>
      </c>
      <c r="D106" s="432"/>
      <c r="E106" s="432"/>
      <c r="F106" s="432"/>
      <c r="G106" s="432"/>
      <c r="H106" s="432"/>
      <c r="I106" s="32"/>
    </row>
    <row r="107" spans="1:9">
      <c r="A107" s="4"/>
      <c r="B107" s="33" t="s">
        <v>288</v>
      </c>
      <c r="C107" s="35" t="s">
        <v>1027</v>
      </c>
      <c r="D107" s="432"/>
      <c r="E107" s="432"/>
      <c r="F107" s="432"/>
      <c r="G107" s="432"/>
      <c r="H107" s="432"/>
      <c r="I107" s="32"/>
    </row>
    <row r="108" spans="1:9">
      <c r="A108" s="4"/>
      <c r="B108" s="33" t="s">
        <v>289</v>
      </c>
      <c r="C108" s="35" t="s">
        <v>1027</v>
      </c>
      <c r="D108" s="432"/>
      <c r="E108" s="432"/>
      <c r="F108" s="432"/>
      <c r="G108" s="432"/>
      <c r="H108" s="432"/>
      <c r="I108" s="32"/>
    </row>
    <row r="109" spans="1:9">
      <c r="A109" s="4"/>
      <c r="B109" s="33" t="s">
        <v>290</v>
      </c>
      <c r="C109" s="35" t="s">
        <v>1027</v>
      </c>
      <c r="D109" s="432"/>
      <c r="E109" s="432"/>
      <c r="F109" s="432"/>
      <c r="G109" s="432"/>
      <c r="H109" s="432"/>
      <c r="I109" s="32"/>
    </row>
    <row r="110" spans="1:9">
      <c r="A110" s="4"/>
      <c r="B110" s="33" t="s">
        <v>291</v>
      </c>
      <c r="C110" s="35" t="s">
        <v>1027</v>
      </c>
      <c r="D110" s="432"/>
      <c r="E110" s="432"/>
      <c r="F110" s="432"/>
      <c r="G110" s="432"/>
      <c r="H110" s="432"/>
      <c r="I110" s="32"/>
    </row>
    <row r="111" spans="1:9">
      <c r="A111" s="4"/>
      <c r="B111" s="33" t="s">
        <v>292</v>
      </c>
      <c r="C111" s="35" t="s">
        <v>1027</v>
      </c>
      <c r="D111" s="432"/>
      <c r="E111" s="432"/>
      <c r="F111" s="432"/>
      <c r="G111" s="432"/>
      <c r="H111" s="432"/>
      <c r="I111" s="32"/>
    </row>
    <row r="112" spans="1:9">
      <c r="A112" s="4"/>
      <c r="B112" s="33" t="s">
        <v>293</v>
      </c>
      <c r="C112" s="35" t="s">
        <v>1027</v>
      </c>
      <c r="D112" s="432"/>
      <c r="E112" s="432"/>
      <c r="F112" s="432"/>
      <c r="G112" s="432"/>
      <c r="H112" s="432"/>
      <c r="I112" s="32"/>
    </row>
    <row r="113" spans="1:9">
      <c r="A113" s="4"/>
      <c r="B113" s="33" t="s">
        <v>294</v>
      </c>
      <c r="C113" s="35" t="s">
        <v>1027</v>
      </c>
      <c r="D113" s="432"/>
      <c r="E113" s="432"/>
      <c r="F113" s="432"/>
      <c r="G113" s="432"/>
      <c r="H113" s="432"/>
      <c r="I113" s="32"/>
    </row>
    <row r="114" spans="1:9">
      <c r="A114" s="4"/>
      <c r="B114" s="33" t="s">
        <v>295</v>
      </c>
      <c r="C114" s="35" t="s">
        <v>1027</v>
      </c>
      <c r="D114" s="432"/>
      <c r="E114" s="432"/>
      <c r="F114" s="432"/>
      <c r="G114" s="432"/>
      <c r="H114" s="432"/>
      <c r="I114" s="32"/>
    </row>
    <row r="115" spans="1:9">
      <c r="A115" s="4"/>
      <c r="B115" s="33" t="s">
        <v>296</v>
      </c>
      <c r="C115" s="35" t="s">
        <v>1027</v>
      </c>
      <c r="D115" s="432"/>
      <c r="E115" s="432"/>
      <c r="F115" s="432"/>
      <c r="G115" s="432"/>
      <c r="H115" s="432"/>
      <c r="I115" s="32"/>
    </row>
    <row r="116" spans="1:9">
      <c r="A116" s="4"/>
      <c r="B116" s="33" t="s">
        <v>297</v>
      </c>
      <c r="C116" s="35" t="s">
        <v>1027</v>
      </c>
      <c r="D116" s="432"/>
      <c r="E116" s="432"/>
      <c r="F116" s="432"/>
      <c r="G116" s="432"/>
      <c r="H116" s="432"/>
      <c r="I116" s="32"/>
    </row>
    <row r="117" spans="1:9">
      <c r="A117" s="4"/>
      <c r="B117" s="33" t="s">
        <v>298</v>
      </c>
      <c r="C117" s="35" t="s">
        <v>1027</v>
      </c>
      <c r="D117" s="432"/>
      <c r="E117" s="432"/>
      <c r="F117" s="432"/>
      <c r="G117" s="432"/>
      <c r="H117" s="432"/>
      <c r="I117" s="32"/>
    </row>
    <row r="118" spans="1:9">
      <c r="A118" s="4"/>
      <c r="B118" s="33" t="s">
        <v>299</v>
      </c>
      <c r="C118" s="35" t="s">
        <v>1027</v>
      </c>
      <c r="D118" s="432"/>
      <c r="E118" s="432"/>
      <c r="F118" s="432"/>
      <c r="G118" s="432"/>
      <c r="H118" s="432"/>
      <c r="I118" s="32"/>
    </row>
    <row r="119" spans="1:9">
      <c r="A119" s="4"/>
      <c r="B119" s="33" t="s">
        <v>300</v>
      </c>
      <c r="C119" s="35" t="s">
        <v>1027</v>
      </c>
      <c r="D119" s="432"/>
      <c r="E119" s="432"/>
      <c r="F119" s="432"/>
      <c r="G119" s="432"/>
      <c r="H119" s="432"/>
      <c r="I119" s="32"/>
    </row>
    <row r="120" spans="1:9">
      <c r="A120" s="4"/>
      <c r="B120" s="33" t="s">
        <v>301</v>
      </c>
      <c r="C120" s="35" t="s">
        <v>1027</v>
      </c>
      <c r="D120" s="432"/>
      <c r="E120" s="432"/>
      <c r="F120" s="432"/>
      <c r="G120" s="432"/>
      <c r="H120" s="432"/>
      <c r="I120" s="32"/>
    </row>
    <row r="121" spans="1:9">
      <c r="A121" s="4"/>
      <c r="B121" s="33" t="s">
        <v>302</v>
      </c>
      <c r="C121" s="35" t="s">
        <v>1027</v>
      </c>
      <c r="D121" s="432"/>
      <c r="E121" s="432"/>
      <c r="F121" s="432"/>
      <c r="G121" s="432"/>
      <c r="H121" s="432"/>
      <c r="I121" s="32"/>
    </row>
    <row r="122" spans="1:9">
      <c r="A122" s="4"/>
      <c r="B122" s="33" t="s">
        <v>303</v>
      </c>
      <c r="C122" s="35" t="s">
        <v>1027</v>
      </c>
      <c r="D122" s="432"/>
      <c r="E122" s="432"/>
      <c r="F122" s="432"/>
      <c r="G122" s="432"/>
      <c r="H122" s="432"/>
      <c r="I122" s="32"/>
    </row>
    <row r="123" spans="1:9">
      <c r="A123" s="4"/>
      <c r="B123" s="33" t="s">
        <v>304</v>
      </c>
      <c r="C123" s="35" t="s">
        <v>1027</v>
      </c>
      <c r="D123" s="432"/>
      <c r="E123" s="432"/>
      <c r="F123" s="432"/>
      <c r="G123" s="432"/>
      <c r="H123" s="432"/>
      <c r="I123" s="32"/>
    </row>
    <row r="124" spans="1:9">
      <c r="A124" s="4"/>
      <c r="B124" s="33" t="s">
        <v>305</v>
      </c>
      <c r="C124" s="35" t="s">
        <v>1027</v>
      </c>
      <c r="D124" s="432"/>
      <c r="E124" s="432"/>
      <c r="F124" s="432"/>
      <c r="G124" s="432"/>
      <c r="H124" s="432"/>
      <c r="I124" s="32"/>
    </row>
    <row r="125" spans="1:9">
      <c r="A125" s="4"/>
      <c r="B125" s="33" t="s">
        <v>306</v>
      </c>
      <c r="C125" s="35" t="s">
        <v>1027</v>
      </c>
      <c r="D125" s="432"/>
      <c r="E125" s="432"/>
      <c r="F125" s="432"/>
      <c r="G125" s="432"/>
      <c r="H125" s="432"/>
      <c r="I125" s="32"/>
    </row>
    <row r="126" spans="1:9">
      <c r="A126" s="4"/>
      <c r="B126" s="33" t="s">
        <v>307</v>
      </c>
      <c r="C126" s="35" t="s">
        <v>1027</v>
      </c>
      <c r="D126" s="432"/>
      <c r="E126" s="432"/>
      <c r="F126" s="432"/>
      <c r="G126" s="432"/>
      <c r="H126" s="432"/>
      <c r="I126" s="32"/>
    </row>
    <row r="127" spans="1:9">
      <c r="A127" s="4"/>
      <c r="B127" s="33" t="s">
        <v>308</v>
      </c>
      <c r="C127" s="35" t="s">
        <v>1027</v>
      </c>
      <c r="D127" s="432"/>
      <c r="E127" s="432"/>
      <c r="F127" s="432"/>
      <c r="G127" s="432"/>
      <c r="H127" s="432"/>
      <c r="I127" s="32"/>
    </row>
    <row r="128" spans="1:9">
      <c r="A128" s="4"/>
      <c r="B128" s="33" t="s">
        <v>309</v>
      </c>
      <c r="C128" s="35" t="s">
        <v>1027</v>
      </c>
      <c r="D128" s="432"/>
      <c r="E128" s="432"/>
      <c r="F128" s="432"/>
      <c r="G128" s="432"/>
      <c r="H128" s="432"/>
      <c r="I128" s="32"/>
    </row>
    <row r="129" spans="1:9">
      <c r="A129" s="4"/>
      <c r="B129" s="33" t="s">
        <v>310</v>
      </c>
      <c r="C129" s="35" t="s">
        <v>1027</v>
      </c>
      <c r="D129" s="432"/>
      <c r="E129" s="432"/>
      <c r="F129" s="432"/>
      <c r="G129" s="432"/>
      <c r="H129" s="432"/>
      <c r="I129" s="32"/>
    </row>
    <row r="130" spans="1:9">
      <c r="A130" s="4"/>
      <c r="B130" s="33" t="s">
        <v>311</v>
      </c>
      <c r="C130" s="35" t="s">
        <v>1027</v>
      </c>
      <c r="D130" s="432"/>
      <c r="E130" s="432"/>
      <c r="F130" s="432"/>
      <c r="G130" s="432"/>
      <c r="H130" s="432"/>
      <c r="I130" s="32"/>
    </row>
    <row r="131" spans="1:9">
      <c r="A131" s="4"/>
      <c r="B131" s="33" t="s">
        <v>312</v>
      </c>
      <c r="C131" s="35" t="s">
        <v>1027</v>
      </c>
      <c r="D131" s="432"/>
      <c r="E131" s="432"/>
      <c r="F131" s="432"/>
      <c r="G131" s="432"/>
      <c r="H131" s="432"/>
      <c r="I131" s="32"/>
    </row>
    <row r="132" spans="1:9">
      <c r="A132" s="4"/>
      <c r="B132" s="33" t="s">
        <v>313</v>
      </c>
      <c r="C132" s="35" t="s">
        <v>1027</v>
      </c>
      <c r="D132" s="432"/>
      <c r="E132" s="432"/>
      <c r="F132" s="432"/>
      <c r="G132" s="432"/>
      <c r="H132" s="432"/>
      <c r="I132" s="32"/>
    </row>
    <row r="133" spans="1:9">
      <c r="A133" s="4"/>
      <c r="B133" s="33" t="s">
        <v>314</v>
      </c>
      <c r="C133" s="35" t="s">
        <v>1027</v>
      </c>
      <c r="D133" s="432"/>
      <c r="E133" s="432"/>
      <c r="F133" s="432"/>
      <c r="G133" s="432"/>
      <c r="H133" s="432"/>
      <c r="I133" s="32"/>
    </row>
    <row r="134" spans="1:9">
      <c r="A134" s="4"/>
      <c r="B134" s="33" t="s">
        <v>315</v>
      </c>
      <c r="C134" s="35" t="s">
        <v>1027</v>
      </c>
      <c r="D134" s="432"/>
      <c r="E134" s="432"/>
      <c r="F134" s="432"/>
      <c r="G134" s="432"/>
      <c r="H134" s="432"/>
      <c r="I134" s="32"/>
    </row>
    <row r="135" spans="1:9">
      <c r="A135" s="4"/>
      <c r="B135" s="33" t="s">
        <v>316</v>
      </c>
      <c r="C135" s="35" t="s">
        <v>1027</v>
      </c>
      <c r="D135" s="432"/>
      <c r="E135" s="432"/>
      <c r="F135" s="432"/>
      <c r="G135" s="432"/>
      <c r="H135" s="432"/>
      <c r="I135" s="32"/>
    </row>
    <row r="136" spans="1:9">
      <c r="I136" s="32"/>
    </row>
  </sheetData>
  <sheetProtection password="CA09" sheet="1" objects="1" scenarios="1"/>
  <customSheetViews>
    <customSheetView guid="{7E5415B2-297C-4CDE-9A5E-CCA4F5662440}" scale="90" showPageBreaks="1" fitToPage="1" printArea="1" view="pageBreakPreview">
      <pane xSplit="1" ySplit="3" topLeftCell="B4" activePane="bottomRight" state="frozenSplit"/>
      <selection pane="bottomRight" activeCell="D39" sqref="D39"/>
      <pageMargins left="0.7" right="0.7" top="0.75" bottom="0.75" header="0.3" footer="0.3"/>
      <printOptions horizontalCentered="1"/>
      <pageSetup scale="68" orientation="portrait"/>
    </customSheetView>
    <customSheetView guid="{5E4DC421-887D-9843-8B54-CF861F76B668}" scale="90" fitToPage="1">
      <pane xSplit="1" ySplit="3.0909090909090908" topLeftCell="B4" activePane="bottomRight" state="frozenSplit"/>
      <selection pane="bottomRight" activeCell="D39" sqref="D39"/>
      <pageMargins left="0.7" right="0.7" top="0.75" bottom="0.75" header="0.3" footer="0.3"/>
      <printOptions horizontalCentered="1"/>
      <pageSetup scale="68" orientation="portrait"/>
    </customSheetView>
  </customSheetViews>
  <mergeCells count="5">
    <mergeCell ref="B85:C85"/>
    <mergeCell ref="D85:H85"/>
    <mergeCell ref="B80:C80"/>
    <mergeCell ref="D80:H80"/>
    <mergeCell ref="B69:H69"/>
  </mergeCells>
  <conditionalFormatting sqref="C12">
    <cfRule type="cellIs" dxfId="19" priority="24" operator="notEqual">
      <formula>"Select grade 5 level from dropdown list →"</formula>
    </cfRule>
    <cfRule type="expression" dxfId="18" priority="25">
      <formula>SUM($D$12:$H$12)&gt;0</formula>
    </cfRule>
  </conditionalFormatting>
  <conditionalFormatting sqref="B2:H2">
    <cfRule type="expression" dxfId="17" priority="10">
      <formula>$B$2&lt;&gt;School</formula>
    </cfRule>
  </conditionalFormatting>
  <conditionalFormatting sqref="B3:H3">
    <cfRule type="expression" dxfId="16" priority="8">
      <formula>Year1=""</formula>
    </cfRule>
  </conditionalFormatting>
  <conditionalFormatting sqref="B75:C75">
    <cfRule type="expression" dxfId="15" priority="27">
      <formula>AND(ISBLANK($D$75)=TRUE,SUM($D$72:$H$72)&lt;&gt;0)</formula>
    </cfRule>
  </conditionalFormatting>
  <conditionalFormatting sqref="C88:C135">
    <cfRule type="expression" dxfId="14" priority="4">
      <formula>AND(ROW()-85&gt;$D$75,C88&lt;&gt;"Select from drop-down list →")</formula>
    </cfRule>
  </conditionalFormatting>
  <conditionalFormatting sqref="A88:H135">
    <cfRule type="expression" dxfId="13" priority="108">
      <formula>ROW()-85&gt;$D$75</formula>
    </cfRule>
  </conditionalFormatting>
  <conditionalFormatting sqref="C77 C82">
    <cfRule type="cellIs" dxfId="12" priority="81" operator="equal">
      <formula>"Select from drop-down list →"</formula>
    </cfRule>
  </conditionalFormatting>
  <conditionalFormatting sqref="B87:H87">
    <cfRule type="expression" dxfId="11" priority="7">
      <formula>$D$75&lt;=2</formula>
    </cfRule>
  </conditionalFormatting>
  <conditionalFormatting sqref="C30 C48">
    <cfRule type="expression" dxfId="10" priority="5">
      <formula>$C$30="Complete Cell C12 above"</formula>
    </cfRule>
  </conditionalFormatting>
  <conditionalFormatting sqref="E75:H75">
    <cfRule type="expression" dxfId="9" priority="3">
      <formula>($E$75)&lt;&gt;""</formula>
    </cfRule>
  </conditionalFormatting>
  <conditionalFormatting sqref="D73:H73">
    <cfRule type="cellIs" dxfId="8" priority="2" operator="notEqual">
      <formula>0</formula>
    </cfRule>
  </conditionalFormatting>
  <conditionalFormatting sqref="B73:C73">
    <cfRule type="expression" dxfId="7" priority="1">
      <formula>COUNTIF(D73:H73,0)&lt;&gt;5</formula>
    </cfRule>
  </conditionalFormatting>
  <conditionalFormatting sqref="B88:H135">
    <cfRule type="expression" dxfId="6" priority="91">
      <formula>ROW()-85=$D$75</formula>
    </cfRule>
  </conditionalFormatting>
  <conditionalFormatting sqref="D88:H135">
    <cfRule type="expression" dxfId="5" priority="30">
      <formula>AND(ROW()-85&gt;$D$75,D88&lt;&gt;0)</formula>
    </cfRule>
  </conditionalFormatting>
  <dataValidations xWindow="328" yWindow="536" count="9">
    <dataValidation type="custom" showInputMessage="1" showErrorMessage="1" sqref="D84:H84 D88:H135">
      <formula1>D84&gt;=0</formula1>
    </dataValidation>
    <dataValidation type="list" allowBlank="1" showInputMessage="1" showErrorMessage="1" sqref="C82 C77 C88:C135">
      <formula1>UnusedDistrictList</formula1>
    </dataValidation>
    <dataValidation type="whole" showInputMessage="1" showErrorMessage="1" promptTitle="Number of School Districts" prompt="Please input the total number of school districts from which students will be enrolled.  (1-50)" sqref="D75">
      <formula1>1</formula1>
      <formula2>50</formula2>
    </dataValidation>
    <dataValidation showInputMessage="1" showErrorMessage="1" sqref="D73:H73 C43:C56 C7:C11 C13:C21 C25:C39"/>
    <dataValidation type="whole" showInputMessage="1" showErrorMessage="1" sqref="D72:H72">
      <formula1>0</formula1>
      <formula2>50</formula2>
    </dataValidation>
    <dataValidation allowBlank="1" showInputMessage="1" showErrorMessage="1" errorTitle="YES or NO" error="Please enter &quot;YES&quot; or &quot;NO&quot;" sqref="D67:H67"/>
    <dataValidation type="whole" allowBlank="1" showInputMessage="1" showErrorMessage="1" errorTitle="Number of Classes by Grade" error="Must enter a whole number" sqref="D34:H38">
      <formula1>0</formula1>
      <formula2>99</formula2>
    </dataValidation>
    <dataValidation type="list" showInputMessage="1" showErrorMessage="1" promptTitle="Grade 5 Level" prompt="Please select the grade level (Elementary or Middle) from the dropdown." sqref="C12">
      <formula1>List_Grade5Levels</formula1>
    </dataValidation>
    <dataValidation type="whole" allowBlank="1" showInputMessage="1" showErrorMessage="1" errorTitle="Charter Enrollment by Grade" error="Must enter whole number (0-1,000)." sqref="D39:H39 D79:H79 D25:H33 D7:H21">
      <formula1>0</formula1>
      <formula2>1000</formula2>
    </dataValidation>
  </dataValidations>
  <printOptions horizontalCentered="1"/>
  <pageMargins left="0.5" right="0.5" top="0.25" bottom="0.25" header="0.3" footer="0.3"/>
  <pageSetup scale="56" fitToHeight="2" orientation="portrait" r:id="rId1"/>
  <rowBreaks count="1" manualBreakCount="1">
    <brk id="70" max="8" man="1"/>
  </rowBreaks>
  <ignoredErrors>
    <ignoredError sqref="D61:H61" formulaRange="1"/>
  </ignoredError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tabColor theme="3"/>
  </sheetPr>
  <dimension ref="A1:L132"/>
  <sheetViews>
    <sheetView showGridLines="0" zoomScale="90" zoomScaleNormal="90" zoomScaleSheetLayoutView="100" workbookViewId="0">
      <pane ySplit="7" topLeftCell="A8" activePane="bottomLeft" state="frozen"/>
      <selection activeCell="F7" sqref="F7"/>
      <selection pane="bottomLeft" activeCell="D12" sqref="D12"/>
    </sheetView>
  </sheetViews>
  <sheetFormatPr defaultColWidth="8.88671875" defaultRowHeight="13.2"/>
  <cols>
    <col min="1" max="1" width="1.6640625" style="32" customWidth="1"/>
    <col min="2" max="2" width="34.6640625" style="32" customWidth="1"/>
    <col min="3" max="3" width="13" style="32" customWidth="1"/>
    <col min="4" max="8" width="15.6640625" style="32" customWidth="1"/>
    <col min="9" max="9" width="1.6640625" style="32" customWidth="1"/>
    <col min="10" max="10" width="63.109375" style="32" customWidth="1"/>
    <col min="11" max="11" width="1.6640625" style="32" customWidth="1"/>
    <col min="12" max="16" width="15.6640625" style="32" customWidth="1"/>
    <col min="17" max="17" width="2.6640625" style="32" customWidth="1"/>
    <col min="18" max="18" width="15.44140625" style="32" bestFit="1" customWidth="1"/>
    <col min="19" max="22" width="14.44140625" style="32" customWidth="1"/>
    <col min="23" max="16384" width="8.88671875" style="32"/>
  </cols>
  <sheetData>
    <row r="1" spans="1:12" ht="15">
      <c r="A1" s="225"/>
      <c r="B1" s="23"/>
      <c r="C1" s="23"/>
      <c r="D1" s="23"/>
      <c r="E1" s="23"/>
      <c r="F1" s="23"/>
      <c r="G1" s="23"/>
      <c r="H1" s="23"/>
      <c r="I1" s="225"/>
      <c r="J1" s="24"/>
    </row>
    <row r="2" spans="1:12" ht="33" customHeight="1">
      <c r="A2" s="225"/>
      <c r="B2" s="222" t="str">
        <f>IF(CONTROL!J5=0,Mssg1,School)</f>
        <v>Please enter "SCHOOL NAME" on tab "1) School Information"</v>
      </c>
      <c r="C2" s="223"/>
      <c r="D2" s="223"/>
      <c r="E2" s="223"/>
      <c r="F2" s="223"/>
      <c r="G2" s="223"/>
      <c r="H2" s="223"/>
      <c r="I2" s="272"/>
      <c r="J2" s="224"/>
    </row>
    <row r="3" spans="1:12" ht="15" customHeight="1">
      <c r="A3" s="226"/>
      <c r="B3" s="282"/>
      <c r="C3" s="87"/>
      <c r="D3" s="87"/>
      <c r="E3" s="87"/>
      <c r="F3" s="87"/>
      <c r="G3" s="87"/>
      <c r="H3" s="87"/>
      <c r="I3" s="87"/>
      <c r="J3" s="273"/>
      <c r="K3" s="237"/>
    </row>
    <row r="4" spans="1:12" ht="15" customHeight="1">
      <c r="A4" s="226"/>
      <c r="B4" s="416"/>
      <c r="C4" s="216"/>
      <c r="D4" s="281" t="s">
        <v>103</v>
      </c>
      <c r="E4" s="281" t="s">
        <v>104</v>
      </c>
      <c r="F4" s="281" t="s">
        <v>105</v>
      </c>
      <c r="G4" s="281" t="s">
        <v>106</v>
      </c>
      <c r="H4" s="281" t="s">
        <v>107</v>
      </c>
      <c r="I4" s="285"/>
      <c r="J4" s="237"/>
    </row>
    <row r="5" spans="1:12" ht="18">
      <c r="A5" s="226"/>
      <c r="B5" s="417"/>
      <c r="C5" s="215" t="s">
        <v>212</v>
      </c>
      <c r="D5" s="427" t="str">
        <f>CONTROL!$G$19</f>
        <v/>
      </c>
      <c r="E5" s="427" t="str">
        <f ca="1">CONTROL!$G$20</f>
        <v/>
      </c>
      <c r="F5" s="427" t="str">
        <f ca="1">CONTROL!$G$21</f>
        <v/>
      </c>
      <c r="G5" s="427" t="str">
        <f ca="1">CONTROL!$G$22</f>
        <v/>
      </c>
      <c r="H5" s="427" t="str">
        <f ca="1">CONTROL!$G$23</f>
        <v/>
      </c>
      <c r="I5" s="285"/>
      <c r="J5" s="237"/>
      <c r="L5" s="278"/>
    </row>
    <row r="6" spans="1:12" ht="18">
      <c r="A6" s="226"/>
      <c r="B6" s="417"/>
      <c r="C6" s="215" t="s">
        <v>174</v>
      </c>
      <c r="D6" s="431" t="str">
        <f>CONTROL!E92</f>
        <v/>
      </c>
      <c r="E6" s="431" t="str">
        <f>CONTROL!F92</f>
        <v/>
      </c>
      <c r="F6" s="431" t="str">
        <f>CONTROL!G92</f>
        <v/>
      </c>
      <c r="G6" s="431" t="str">
        <f>CONTROL!H92</f>
        <v/>
      </c>
      <c r="H6" s="431" t="str">
        <f>CONTROL!I92</f>
        <v/>
      </c>
      <c r="I6" s="285"/>
      <c r="J6" s="421"/>
    </row>
    <row r="7" spans="1:12" ht="18">
      <c r="A7" s="226"/>
      <c r="B7" s="418"/>
      <c r="C7" s="215" t="s">
        <v>175</v>
      </c>
      <c r="D7" s="516" t="str">
        <f ca="1">CONTROL!E57</f>
        <v>Complete Tab 2</v>
      </c>
      <c r="E7" s="516" t="str">
        <f ca="1">CONTROL!F57</f>
        <v>Complete Tab 2</v>
      </c>
      <c r="F7" s="516" t="str">
        <f ca="1">CONTROL!G57</f>
        <v>Complete Tab 2</v>
      </c>
      <c r="G7" s="516" t="str">
        <f ca="1">CONTROL!H57</f>
        <v>Complete Tab 2</v>
      </c>
      <c r="H7" s="516" t="str">
        <f ca="1">CONTROL!I57</f>
        <v>Complete Tab 2</v>
      </c>
      <c r="I7" s="285"/>
      <c r="J7" s="423" t="str">
        <f ca="1">IFERROR(INDEX(CONTROL!$N$53:$N$55,MATCH(CONTROL!$L$55,CONTROL!$M$53:$M$55,0)),"")</f>
        <v xml:space="preserve">Please enter enrollment data for ALL years on Tab 2.  </v>
      </c>
    </row>
    <row r="8" spans="1:12" ht="15.75" customHeight="1">
      <c r="A8" s="226"/>
      <c r="B8" s="284"/>
      <c r="C8" s="279"/>
      <c r="D8" s="280"/>
      <c r="E8" s="280"/>
      <c r="F8" s="280"/>
      <c r="G8" s="280"/>
      <c r="H8" s="280"/>
      <c r="I8" s="226"/>
    </row>
    <row r="9" spans="1:12" ht="33.75" customHeight="1">
      <c r="A9" s="226"/>
      <c r="B9" s="284"/>
      <c r="C9" s="279"/>
      <c r="D9" s="568" t="s">
        <v>234</v>
      </c>
      <c r="E9" s="569"/>
      <c r="F9" s="569"/>
      <c r="G9" s="569"/>
      <c r="H9" s="570"/>
      <c r="I9" s="226"/>
      <c r="J9" s="286" t="s">
        <v>237</v>
      </c>
    </row>
    <row r="10" spans="1:12" ht="15">
      <c r="A10" s="225"/>
      <c r="B10" s="231"/>
      <c r="C10" s="231"/>
      <c r="D10" s="231"/>
      <c r="E10" s="231"/>
      <c r="F10" s="231"/>
      <c r="G10" s="231"/>
      <c r="H10" s="231"/>
      <c r="I10" s="226"/>
      <c r="J10" s="27"/>
    </row>
    <row r="11" spans="1:12" ht="15" customHeight="1">
      <c r="A11" s="225"/>
      <c r="B11" s="28" t="s">
        <v>218</v>
      </c>
      <c r="D11" s="228" t="s">
        <v>211</v>
      </c>
      <c r="E11" s="229"/>
      <c r="F11" s="229"/>
      <c r="G11" s="229"/>
      <c r="H11" s="230"/>
      <c r="I11" s="226"/>
      <c r="J11" s="283" t="s">
        <v>233</v>
      </c>
    </row>
    <row r="12" spans="1:12" ht="15">
      <c r="A12" s="225"/>
      <c r="B12" s="218" t="s">
        <v>123</v>
      </c>
      <c r="C12" s="219"/>
      <c r="D12" s="85">
        <v>0</v>
      </c>
      <c r="E12" s="85">
        <v>0</v>
      </c>
      <c r="F12" s="85">
        <v>0</v>
      </c>
      <c r="G12" s="85">
        <v>0</v>
      </c>
      <c r="H12" s="85">
        <v>0</v>
      </c>
      <c r="I12" s="232"/>
      <c r="J12" s="269"/>
    </row>
    <row r="13" spans="1:12" ht="15">
      <c r="A13" s="225"/>
      <c r="B13" s="218" t="s">
        <v>124</v>
      </c>
      <c r="C13" s="219"/>
      <c r="D13" s="85">
        <v>0</v>
      </c>
      <c r="E13" s="85">
        <v>0</v>
      </c>
      <c r="F13" s="85">
        <v>0</v>
      </c>
      <c r="G13" s="85">
        <v>0</v>
      </c>
      <c r="H13" s="85">
        <v>0</v>
      </c>
      <c r="I13" s="232"/>
      <c r="J13" s="269"/>
    </row>
    <row r="14" spans="1:12" ht="15">
      <c r="A14" s="225"/>
      <c r="B14" s="218" t="s">
        <v>125</v>
      </c>
      <c r="C14" s="219"/>
      <c r="D14" s="85">
        <v>0</v>
      </c>
      <c r="E14" s="85">
        <v>0</v>
      </c>
      <c r="F14" s="85">
        <v>0</v>
      </c>
      <c r="G14" s="85">
        <v>0</v>
      </c>
      <c r="H14" s="85">
        <v>0</v>
      </c>
      <c r="I14" s="232"/>
      <c r="J14" s="269"/>
    </row>
    <row r="15" spans="1:12" ht="15">
      <c r="A15" s="225"/>
      <c r="B15" s="218" t="s">
        <v>98</v>
      </c>
      <c r="C15" s="219"/>
      <c r="D15" s="85">
        <v>0</v>
      </c>
      <c r="E15" s="85">
        <v>0</v>
      </c>
      <c r="F15" s="85">
        <v>0</v>
      </c>
      <c r="G15" s="85">
        <v>0</v>
      </c>
      <c r="H15" s="85">
        <v>0</v>
      </c>
      <c r="I15" s="232"/>
      <c r="J15" s="269"/>
    </row>
    <row r="16" spans="1:12" ht="15">
      <c r="A16" s="225"/>
      <c r="B16" s="218" t="s">
        <v>99</v>
      </c>
      <c r="C16" s="219"/>
      <c r="D16" s="85">
        <v>0</v>
      </c>
      <c r="E16" s="85">
        <v>0</v>
      </c>
      <c r="F16" s="85">
        <v>0</v>
      </c>
      <c r="G16" s="85">
        <v>0</v>
      </c>
      <c r="H16" s="85">
        <v>0</v>
      </c>
      <c r="I16" s="232"/>
      <c r="J16" s="269"/>
    </row>
    <row r="17" spans="1:10" ht="15">
      <c r="A17" s="225"/>
      <c r="B17" s="218" t="s">
        <v>126</v>
      </c>
      <c r="C17" s="219"/>
      <c r="D17" s="85">
        <v>0</v>
      </c>
      <c r="E17" s="85">
        <v>0</v>
      </c>
      <c r="F17" s="85">
        <v>0</v>
      </c>
      <c r="G17" s="85">
        <v>0</v>
      </c>
      <c r="H17" s="85">
        <v>0</v>
      </c>
      <c r="I17" s="232"/>
      <c r="J17" s="269"/>
    </row>
    <row r="18" spans="1:10" ht="15">
      <c r="A18" s="225"/>
      <c r="B18" s="220" t="s">
        <v>74</v>
      </c>
      <c r="C18" s="219"/>
      <c r="D18" s="29">
        <f t="shared" ref="D18:H18" si="0">SUM(D12:D17)</f>
        <v>0</v>
      </c>
      <c r="E18" s="29">
        <f t="shared" si="0"/>
        <v>0</v>
      </c>
      <c r="F18" s="29">
        <f t="shared" si="0"/>
        <v>0</v>
      </c>
      <c r="G18" s="29">
        <f t="shared" si="0"/>
        <v>0</v>
      </c>
      <c r="H18" s="29">
        <f t="shared" si="0"/>
        <v>0</v>
      </c>
      <c r="I18" s="233"/>
      <c r="J18" s="277"/>
    </row>
    <row r="19" spans="1:10" ht="15" customHeight="1">
      <c r="A19" s="225"/>
      <c r="B19" s="23"/>
      <c r="D19" s="23"/>
      <c r="E19" s="23"/>
      <c r="F19" s="23"/>
      <c r="G19" s="23"/>
      <c r="H19" s="23"/>
      <c r="I19" s="225"/>
      <c r="J19" s="24"/>
    </row>
    <row r="20" spans="1:10" ht="15" customHeight="1">
      <c r="A20" s="225"/>
      <c r="B20" s="28" t="s">
        <v>219</v>
      </c>
      <c r="D20" s="25"/>
      <c r="E20" s="25"/>
      <c r="F20" s="25"/>
      <c r="G20" s="25"/>
      <c r="H20" s="25"/>
      <c r="I20" s="225"/>
      <c r="J20" s="79"/>
    </row>
    <row r="21" spans="1:10" ht="15" customHeight="1">
      <c r="A21" s="225"/>
      <c r="B21" s="218" t="s">
        <v>50</v>
      </c>
      <c r="C21" s="219"/>
      <c r="D21" s="85">
        <v>0</v>
      </c>
      <c r="E21" s="85">
        <v>0</v>
      </c>
      <c r="F21" s="85">
        <v>0</v>
      </c>
      <c r="G21" s="85">
        <v>0</v>
      </c>
      <c r="H21" s="85">
        <v>0</v>
      </c>
      <c r="I21" s="232"/>
      <c r="J21" s="269"/>
    </row>
    <row r="22" spans="1:10" ht="15" customHeight="1">
      <c r="A22" s="225"/>
      <c r="B22" s="218" t="s">
        <v>51</v>
      </c>
      <c r="C22" s="219"/>
      <c r="D22" s="85">
        <v>0</v>
      </c>
      <c r="E22" s="85">
        <v>0</v>
      </c>
      <c r="F22" s="85">
        <v>0</v>
      </c>
      <c r="G22" s="85">
        <v>0</v>
      </c>
      <c r="H22" s="85">
        <v>0</v>
      </c>
      <c r="I22" s="232"/>
      <c r="J22" s="269"/>
    </row>
    <row r="23" spans="1:10" ht="15" customHeight="1">
      <c r="A23" s="225"/>
      <c r="B23" s="218" t="s">
        <v>10</v>
      </c>
      <c r="C23" s="219"/>
      <c r="D23" s="85">
        <v>0</v>
      </c>
      <c r="E23" s="85">
        <v>0</v>
      </c>
      <c r="F23" s="85">
        <v>0</v>
      </c>
      <c r="G23" s="85">
        <v>0</v>
      </c>
      <c r="H23" s="85">
        <v>0</v>
      </c>
      <c r="I23" s="232"/>
      <c r="J23" s="269"/>
    </row>
    <row r="24" spans="1:10" ht="15" customHeight="1">
      <c r="A24" s="225"/>
      <c r="B24" s="218" t="s">
        <v>11</v>
      </c>
      <c r="C24" s="219"/>
      <c r="D24" s="85">
        <v>0</v>
      </c>
      <c r="E24" s="85">
        <v>0</v>
      </c>
      <c r="F24" s="85">
        <v>0</v>
      </c>
      <c r="G24" s="85">
        <v>0</v>
      </c>
      <c r="H24" s="85">
        <v>0</v>
      </c>
      <c r="I24" s="232"/>
      <c r="J24" s="269"/>
    </row>
    <row r="25" spans="1:10" ht="15" customHeight="1">
      <c r="A25" s="225"/>
      <c r="B25" s="218" t="s">
        <v>12</v>
      </c>
      <c r="C25" s="219"/>
      <c r="D25" s="85">
        <v>0</v>
      </c>
      <c r="E25" s="85">
        <v>0</v>
      </c>
      <c r="F25" s="85">
        <v>0</v>
      </c>
      <c r="G25" s="85">
        <v>0</v>
      </c>
      <c r="H25" s="85">
        <v>0</v>
      </c>
      <c r="I25" s="232"/>
      <c r="J25" s="269"/>
    </row>
    <row r="26" spans="1:10" ht="15">
      <c r="A26" s="225"/>
      <c r="B26" s="218" t="s">
        <v>13</v>
      </c>
      <c r="C26" s="219"/>
      <c r="D26" s="85">
        <v>0</v>
      </c>
      <c r="E26" s="85">
        <v>0</v>
      </c>
      <c r="F26" s="85">
        <v>0</v>
      </c>
      <c r="G26" s="85">
        <v>0</v>
      </c>
      <c r="H26" s="85">
        <v>0</v>
      </c>
      <c r="I26" s="232"/>
      <c r="J26" s="269"/>
    </row>
    <row r="27" spans="1:10" ht="15" customHeight="1">
      <c r="A27" s="225"/>
      <c r="B27" s="218" t="s">
        <v>72</v>
      </c>
      <c r="C27" s="219"/>
      <c r="D27" s="85">
        <v>0</v>
      </c>
      <c r="E27" s="85">
        <v>0</v>
      </c>
      <c r="F27" s="85">
        <v>0</v>
      </c>
      <c r="G27" s="85">
        <v>0</v>
      </c>
      <c r="H27" s="85">
        <v>0</v>
      </c>
      <c r="I27" s="232"/>
      <c r="J27" s="269"/>
    </row>
    <row r="28" spans="1:10" ht="15" customHeight="1">
      <c r="A28" s="225"/>
      <c r="B28" s="218" t="s">
        <v>28</v>
      </c>
      <c r="C28" s="219"/>
      <c r="D28" s="85">
        <v>0</v>
      </c>
      <c r="E28" s="85">
        <v>0</v>
      </c>
      <c r="F28" s="85">
        <v>0</v>
      </c>
      <c r="G28" s="85">
        <v>0</v>
      </c>
      <c r="H28" s="85">
        <v>0</v>
      </c>
      <c r="I28" s="232"/>
      <c r="J28" s="269"/>
    </row>
    <row r="29" spans="1:10" ht="20.100000000000001" customHeight="1">
      <c r="A29" s="225"/>
      <c r="B29" s="218" t="s">
        <v>77</v>
      </c>
      <c r="C29" s="219"/>
      <c r="D29" s="217">
        <f t="shared" ref="D29:H29" si="1">SUM(D21:D28)</f>
        <v>0</v>
      </c>
      <c r="E29" s="30">
        <f t="shared" si="1"/>
        <v>0</v>
      </c>
      <c r="F29" s="30">
        <f t="shared" si="1"/>
        <v>0</v>
      </c>
      <c r="G29" s="30">
        <f t="shared" si="1"/>
        <v>0</v>
      </c>
      <c r="H29" s="30">
        <f t="shared" si="1"/>
        <v>0</v>
      </c>
      <c r="I29" s="232"/>
      <c r="J29" s="269"/>
    </row>
    <row r="30" spans="1:10" ht="15">
      <c r="A30" s="225"/>
      <c r="B30" s="23"/>
      <c r="D30" s="23"/>
      <c r="E30" s="23"/>
      <c r="F30" s="23"/>
      <c r="G30" s="23"/>
      <c r="H30" s="23"/>
      <c r="I30" s="225"/>
      <c r="J30" s="24"/>
    </row>
    <row r="31" spans="1:10" ht="15" customHeight="1">
      <c r="A31" s="225"/>
      <c r="B31" s="28" t="s">
        <v>220</v>
      </c>
      <c r="D31" s="25"/>
      <c r="E31" s="25"/>
      <c r="F31" s="25"/>
      <c r="G31" s="25"/>
      <c r="H31" s="25"/>
      <c r="I31" s="226"/>
      <c r="J31" s="79"/>
    </row>
    <row r="32" spans="1:10" ht="15">
      <c r="A32" s="225"/>
      <c r="B32" s="218" t="s">
        <v>100</v>
      </c>
      <c r="C32" s="219"/>
      <c r="D32" s="85">
        <v>0</v>
      </c>
      <c r="E32" s="85">
        <v>0</v>
      </c>
      <c r="F32" s="85">
        <v>0</v>
      </c>
      <c r="G32" s="85">
        <v>0</v>
      </c>
      <c r="H32" s="85">
        <v>0</v>
      </c>
      <c r="I32" s="234"/>
      <c r="J32" s="269"/>
    </row>
    <row r="33" spans="1:11" ht="15" customHeight="1">
      <c r="A33" s="225"/>
      <c r="B33" s="218" t="s">
        <v>101</v>
      </c>
      <c r="C33" s="219"/>
      <c r="D33" s="85">
        <v>0</v>
      </c>
      <c r="E33" s="85">
        <v>0</v>
      </c>
      <c r="F33" s="85">
        <v>0</v>
      </c>
      <c r="G33" s="85">
        <v>0</v>
      </c>
      <c r="H33" s="85">
        <v>0</v>
      </c>
      <c r="I33" s="234"/>
      <c r="J33" s="269"/>
    </row>
    <row r="34" spans="1:11" ht="15" customHeight="1">
      <c r="A34" s="225"/>
      <c r="B34" s="218" t="s">
        <v>102</v>
      </c>
      <c r="C34" s="219"/>
      <c r="D34" s="85">
        <v>0</v>
      </c>
      <c r="E34" s="85">
        <v>0</v>
      </c>
      <c r="F34" s="85">
        <v>0</v>
      </c>
      <c r="G34" s="85">
        <v>0</v>
      </c>
      <c r="H34" s="85">
        <v>0</v>
      </c>
      <c r="I34" s="234"/>
      <c r="J34" s="269"/>
    </row>
    <row r="35" spans="1:11" ht="15" customHeight="1">
      <c r="A35" s="225"/>
      <c r="B35" s="218" t="s">
        <v>7</v>
      </c>
      <c r="C35" s="219"/>
      <c r="D35" s="85">
        <v>0</v>
      </c>
      <c r="E35" s="85">
        <v>0</v>
      </c>
      <c r="F35" s="85">
        <v>0</v>
      </c>
      <c r="G35" s="85">
        <v>0</v>
      </c>
      <c r="H35" s="85">
        <v>0</v>
      </c>
      <c r="I35" s="234"/>
      <c r="J35" s="269"/>
    </row>
    <row r="36" spans="1:11" ht="15">
      <c r="A36" s="225"/>
      <c r="B36" s="218" t="s">
        <v>28</v>
      </c>
      <c r="C36" s="219"/>
      <c r="D36" s="85">
        <v>0</v>
      </c>
      <c r="E36" s="85">
        <v>0</v>
      </c>
      <c r="F36" s="85">
        <v>0</v>
      </c>
      <c r="G36" s="85">
        <v>0</v>
      </c>
      <c r="H36" s="85">
        <v>0</v>
      </c>
      <c r="I36" s="234"/>
      <c r="J36" s="269"/>
    </row>
    <row r="37" spans="1:11" ht="20.100000000000001" customHeight="1">
      <c r="A37" s="225"/>
      <c r="B37" s="220" t="s">
        <v>79</v>
      </c>
      <c r="C37" s="219"/>
      <c r="D37" s="29">
        <f t="shared" ref="D37:H37" si="2">SUM(D32:D36)</f>
        <v>0</v>
      </c>
      <c r="E37" s="29">
        <f t="shared" si="2"/>
        <v>0</v>
      </c>
      <c r="F37" s="29">
        <f t="shared" si="2"/>
        <v>0</v>
      </c>
      <c r="G37" s="29">
        <f t="shared" si="2"/>
        <v>0</v>
      </c>
      <c r="H37" s="29">
        <f t="shared" si="2"/>
        <v>0</v>
      </c>
      <c r="I37" s="235"/>
      <c r="J37" s="269"/>
    </row>
    <row r="38" spans="1:11" ht="15">
      <c r="A38" s="225"/>
      <c r="B38" s="23"/>
      <c r="D38" s="23"/>
      <c r="E38" s="23"/>
      <c r="F38" s="23"/>
      <c r="G38" s="23"/>
      <c r="H38" s="23"/>
      <c r="I38" s="225"/>
      <c r="J38" s="24"/>
    </row>
    <row r="39" spans="1:11" ht="20.100000000000001" customHeight="1">
      <c r="A39" s="227"/>
      <c r="B39" s="221" t="s">
        <v>217</v>
      </c>
      <c r="C39" s="219"/>
      <c r="D39" s="29">
        <f t="shared" ref="D39:H39" si="3">+D18+D29+D37</f>
        <v>0</v>
      </c>
      <c r="E39" s="29">
        <f t="shared" si="3"/>
        <v>0</v>
      </c>
      <c r="F39" s="29">
        <f t="shared" si="3"/>
        <v>0</v>
      </c>
      <c r="G39" s="29">
        <f t="shared" si="3"/>
        <v>0</v>
      </c>
      <c r="H39" s="29">
        <f t="shared" si="3"/>
        <v>0</v>
      </c>
      <c r="I39" s="236"/>
      <c r="J39" s="269"/>
    </row>
    <row r="40" spans="1:11" ht="20.100000000000001" customHeight="1">
      <c r="A40" s="227"/>
      <c r="B40" s="274"/>
      <c r="C40" s="237"/>
      <c r="D40" s="275"/>
      <c r="E40" s="275"/>
      <c r="F40" s="275"/>
      <c r="G40" s="275"/>
      <c r="H40" s="275"/>
      <c r="I40" s="276"/>
      <c r="J40" s="275"/>
    </row>
    <row r="41" spans="1:11" ht="15.75" customHeight="1">
      <c r="A41"/>
      <c r="B41"/>
      <c r="C41"/>
      <c r="D41"/>
      <c r="E41"/>
      <c r="F41"/>
      <c r="G41"/>
      <c r="H41"/>
      <c r="I41"/>
      <c r="J41"/>
    </row>
    <row r="42" spans="1:11" ht="15" customHeight="1">
      <c r="A42"/>
      <c r="B42"/>
      <c r="C42"/>
      <c r="D42"/>
      <c r="E42"/>
      <c r="F42"/>
      <c r="G42"/>
      <c r="H42"/>
      <c r="I42"/>
      <c r="J42"/>
    </row>
    <row r="43" spans="1:11" ht="15" customHeight="1">
      <c r="A43"/>
      <c r="B43"/>
      <c r="C43"/>
      <c r="D43"/>
      <c r="E43"/>
      <c r="F43"/>
      <c r="G43"/>
      <c r="H43"/>
      <c r="I43"/>
      <c r="J43"/>
    </row>
    <row r="44" spans="1:11" ht="15" customHeight="1">
      <c r="A44"/>
      <c r="B44"/>
      <c r="C44"/>
      <c r="D44"/>
      <c r="E44"/>
      <c r="F44"/>
      <c r="G44"/>
      <c r="H44"/>
      <c r="I44"/>
      <c r="J44"/>
    </row>
    <row r="45" spans="1:11" ht="15" customHeight="1">
      <c r="A45"/>
      <c r="B45"/>
      <c r="C45"/>
      <c r="D45"/>
      <c r="E45"/>
      <c r="F45"/>
      <c r="G45"/>
      <c r="H45"/>
      <c r="I45"/>
      <c r="J45"/>
    </row>
    <row r="46" spans="1:11" ht="15" customHeight="1">
      <c r="A46"/>
      <c r="B46"/>
      <c r="C46"/>
      <c r="D46"/>
      <c r="E46"/>
      <c r="F46"/>
      <c r="G46"/>
      <c r="H46"/>
      <c r="I46"/>
      <c r="J46"/>
    </row>
    <row r="47" spans="1:11" ht="33.75" customHeight="1">
      <c r="B47"/>
      <c r="C47"/>
      <c r="D47"/>
      <c r="E47"/>
      <c r="F47"/>
      <c r="G47"/>
      <c r="H47"/>
      <c r="I47"/>
      <c r="J47"/>
      <c r="K47"/>
    </row>
    <row r="48" spans="1:11" ht="15" customHeight="1">
      <c r="B48"/>
      <c r="C48"/>
      <c r="D48"/>
      <c r="E48"/>
      <c r="F48"/>
      <c r="G48"/>
      <c r="H48"/>
      <c r="I48"/>
      <c r="J48"/>
      <c r="K48"/>
    </row>
    <row r="49" spans="2:11">
      <c r="B49"/>
      <c r="C49"/>
      <c r="D49"/>
      <c r="E49"/>
      <c r="F49"/>
      <c r="G49"/>
      <c r="H49"/>
      <c r="I49"/>
      <c r="J49"/>
      <c r="K49"/>
    </row>
    <row r="50" spans="2:11">
      <c r="B50"/>
      <c r="C50"/>
      <c r="D50"/>
      <c r="E50"/>
      <c r="F50"/>
      <c r="G50"/>
      <c r="H50"/>
      <c r="I50"/>
      <c r="J50"/>
      <c r="K50"/>
    </row>
    <row r="51" spans="2:11">
      <c r="B51"/>
      <c r="C51"/>
      <c r="D51"/>
      <c r="E51"/>
      <c r="F51"/>
      <c r="G51"/>
      <c r="H51"/>
      <c r="I51"/>
      <c r="J51"/>
      <c r="K51"/>
    </row>
    <row r="52" spans="2:11">
      <c r="B52"/>
      <c r="C52"/>
      <c r="D52"/>
      <c r="E52"/>
      <c r="F52"/>
      <c r="G52"/>
      <c r="H52"/>
      <c r="I52"/>
      <c r="J52"/>
      <c r="K52"/>
    </row>
    <row r="53" spans="2:11">
      <c r="B53"/>
      <c r="C53"/>
      <c r="D53"/>
      <c r="E53"/>
      <c r="F53"/>
      <c r="G53"/>
      <c r="H53"/>
      <c r="I53"/>
      <c r="J53"/>
      <c r="K53"/>
    </row>
    <row r="54" spans="2:11">
      <c r="B54"/>
      <c r="C54"/>
      <c r="D54"/>
      <c r="E54"/>
      <c r="F54"/>
      <c r="G54"/>
      <c r="H54"/>
      <c r="I54"/>
      <c r="J54"/>
      <c r="K54"/>
    </row>
    <row r="55" spans="2:11">
      <c r="B55"/>
      <c r="C55"/>
      <c r="D55"/>
      <c r="E55"/>
      <c r="F55"/>
      <c r="G55"/>
      <c r="H55"/>
      <c r="I55"/>
      <c r="J55"/>
      <c r="K55"/>
    </row>
    <row r="56" spans="2:11">
      <c r="B56"/>
      <c r="C56"/>
      <c r="D56"/>
      <c r="E56"/>
      <c r="F56"/>
      <c r="G56"/>
      <c r="H56"/>
      <c r="I56"/>
      <c r="J56"/>
      <c r="K56"/>
    </row>
    <row r="57" spans="2:11">
      <c r="B57"/>
      <c r="C57"/>
      <c r="D57"/>
      <c r="E57"/>
      <c r="F57"/>
      <c r="G57"/>
      <c r="H57"/>
      <c r="I57"/>
      <c r="J57"/>
      <c r="K57"/>
    </row>
    <row r="58" spans="2:11">
      <c r="B58"/>
      <c r="C58"/>
      <c r="D58"/>
      <c r="E58"/>
      <c r="F58"/>
      <c r="G58"/>
      <c r="H58"/>
      <c r="I58"/>
      <c r="J58"/>
      <c r="K58"/>
    </row>
    <row r="59" spans="2:11">
      <c r="B59"/>
      <c r="C59"/>
      <c r="D59"/>
      <c r="E59"/>
      <c r="F59"/>
      <c r="G59"/>
      <c r="H59"/>
      <c r="I59"/>
      <c r="J59"/>
      <c r="K59"/>
    </row>
    <row r="60" spans="2:11">
      <c r="B60"/>
      <c r="C60"/>
      <c r="D60"/>
      <c r="E60"/>
      <c r="F60"/>
      <c r="G60"/>
      <c r="H60"/>
      <c r="I60"/>
      <c r="J60"/>
      <c r="K60"/>
    </row>
    <row r="61" spans="2:11">
      <c r="B61"/>
      <c r="C61"/>
      <c r="D61"/>
      <c r="E61"/>
      <c r="F61"/>
      <c r="G61"/>
      <c r="H61"/>
      <c r="I61"/>
      <c r="J61"/>
      <c r="K61"/>
    </row>
    <row r="62" spans="2:11">
      <c r="B62"/>
      <c r="C62"/>
      <c r="D62"/>
      <c r="E62"/>
      <c r="F62"/>
      <c r="G62"/>
      <c r="H62"/>
      <c r="I62"/>
      <c r="J62"/>
      <c r="K62"/>
    </row>
    <row r="63" spans="2:11">
      <c r="B63"/>
      <c r="C63"/>
      <c r="D63"/>
      <c r="E63"/>
      <c r="F63"/>
      <c r="G63"/>
      <c r="H63"/>
      <c r="I63"/>
      <c r="J63"/>
      <c r="K63"/>
    </row>
    <row r="64" spans="2:11">
      <c r="B64"/>
      <c r="C64"/>
      <c r="D64"/>
      <c r="E64"/>
      <c r="F64"/>
      <c r="G64"/>
      <c r="H64"/>
      <c r="I64"/>
      <c r="J64"/>
      <c r="K64"/>
    </row>
    <row r="65" spans="2:11">
      <c r="B65"/>
      <c r="C65"/>
      <c r="D65"/>
      <c r="E65"/>
      <c r="F65"/>
      <c r="G65"/>
      <c r="H65"/>
      <c r="I65"/>
      <c r="J65"/>
      <c r="K65"/>
    </row>
    <row r="66" spans="2:11">
      <c r="B66"/>
      <c r="C66"/>
      <c r="D66"/>
      <c r="E66"/>
      <c r="F66"/>
      <c r="G66"/>
      <c r="H66"/>
      <c r="I66"/>
      <c r="J66"/>
      <c r="K66"/>
    </row>
    <row r="67" spans="2:11">
      <c r="B67"/>
      <c r="C67"/>
      <c r="D67"/>
      <c r="E67"/>
      <c r="F67"/>
      <c r="G67"/>
      <c r="H67"/>
      <c r="I67"/>
      <c r="J67"/>
      <c r="K67"/>
    </row>
    <row r="68" spans="2:11">
      <c r="B68"/>
      <c r="C68"/>
      <c r="D68"/>
      <c r="E68"/>
      <c r="F68"/>
      <c r="G68"/>
      <c r="H68"/>
      <c r="I68"/>
      <c r="J68"/>
      <c r="K68"/>
    </row>
    <row r="69" spans="2:11">
      <c r="B69"/>
      <c r="C69"/>
      <c r="D69"/>
      <c r="E69"/>
      <c r="F69"/>
      <c r="G69"/>
      <c r="H69"/>
      <c r="I69"/>
      <c r="J69"/>
      <c r="K69"/>
    </row>
    <row r="70" spans="2:11">
      <c r="B70"/>
      <c r="C70"/>
      <c r="D70"/>
      <c r="E70"/>
      <c r="F70"/>
      <c r="G70"/>
      <c r="H70"/>
      <c r="I70"/>
      <c r="J70"/>
      <c r="K70"/>
    </row>
    <row r="71" spans="2:11">
      <c r="B71"/>
      <c r="C71"/>
      <c r="D71"/>
      <c r="E71"/>
      <c r="F71"/>
      <c r="G71"/>
      <c r="H71"/>
      <c r="I71"/>
      <c r="J71"/>
      <c r="K71"/>
    </row>
    <row r="72" spans="2:11">
      <c r="B72"/>
      <c r="C72"/>
      <c r="D72"/>
      <c r="E72"/>
      <c r="F72"/>
      <c r="G72"/>
      <c r="H72"/>
      <c r="I72"/>
      <c r="J72"/>
      <c r="K72"/>
    </row>
    <row r="73" spans="2:11">
      <c r="B73"/>
      <c r="C73"/>
      <c r="D73"/>
      <c r="E73"/>
      <c r="F73"/>
      <c r="G73"/>
      <c r="H73"/>
      <c r="I73"/>
      <c r="J73"/>
      <c r="K73"/>
    </row>
    <row r="74" spans="2:11">
      <c r="B74"/>
      <c r="C74"/>
      <c r="D74"/>
      <c r="E74"/>
      <c r="F74"/>
      <c r="G74"/>
      <c r="H74"/>
      <c r="I74"/>
      <c r="J74"/>
      <c r="K74"/>
    </row>
    <row r="75" spans="2:11">
      <c r="B75"/>
      <c r="C75"/>
      <c r="D75"/>
      <c r="E75"/>
      <c r="F75"/>
      <c r="G75"/>
      <c r="H75"/>
      <c r="I75"/>
      <c r="J75"/>
      <c r="K75"/>
    </row>
    <row r="76" spans="2:11">
      <c r="B76"/>
      <c r="C76"/>
      <c r="D76"/>
      <c r="E76"/>
      <c r="F76"/>
      <c r="G76"/>
      <c r="H76"/>
      <c r="I76"/>
      <c r="J76"/>
      <c r="K76"/>
    </row>
    <row r="77" spans="2:11">
      <c r="B77"/>
      <c r="C77"/>
      <c r="D77"/>
      <c r="E77"/>
      <c r="F77"/>
      <c r="G77"/>
      <c r="H77"/>
      <c r="I77"/>
      <c r="J77"/>
      <c r="K77"/>
    </row>
    <row r="78" spans="2:11">
      <c r="B78"/>
      <c r="C78"/>
      <c r="D78"/>
      <c r="E78"/>
      <c r="F78"/>
      <c r="G78"/>
      <c r="H78"/>
      <c r="I78"/>
      <c r="J78"/>
      <c r="K78"/>
    </row>
    <row r="79" spans="2:11">
      <c r="B79"/>
      <c r="C79"/>
      <c r="D79"/>
      <c r="E79"/>
      <c r="F79"/>
      <c r="G79"/>
      <c r="H79"/>
      <c r="I79"/>
      <c r="J79"/>
      <c r="K79"/>
    </row>
    <row r="80" spans="2:11">
      <c r="B80"/>
      <c r="C80"/>
      <c r="D80"/>
      <c r="E80"/>
      <c r="F80"/>
      <c r="G80"/>
      <c r="H80"/>
      <c r="I80"/>
      <c r="J80"/>
      <c r="K80"/>
    </row>
    <row r="81" spans="2:11">
      <c r="B81"/>
      <c r="C81"/>
      <c r="D81"/>
      <c r="E81"/>
      <c r="F81"/>
      <c r="G81"/>
      <c r="H81"/>
      <c r="I81"/>
      <c r="J81"/>
      <c r="K81"/>
    </row>
    <row r="82" spans="2:11">
      <c r="B82"/>
      <c r="C82"/>
      <c r="D82"/>
      <c r="E82"/>
      <c r="F82"/>
      <c r="G82"/>
      <c r="H82"/>
      <c r="I82"/>
      <c r="J82"/>
      <c r="K82"/>
    </row>
    <row r="83" spans="2:11">
      <c r="B83"/>
      <c r="C83"/>
      <c r="D83"/>
      <c r="E83"/>
      <c r="F83"/>
      <c r="G83"/>
      <c r="H83"/>
      <c r="I83"/>
      <c r="J83"/>
      <c r="K83"/>
    </row>
    <row r="84" spans="2:11">
      <c r="B84"/>
      <c r="C84"/>
      <c r="D84"/>
      <c r="E84"/>
      <c r="F84"/>
      <c r="G84"/>
      <c r="H84"/>
      <c r="I84"/>
      <c r="J84"/>
      <c r="K84"/>
    </row>
    <row r="85" spans="2:11">
      <c r="B85"/>
      <c r="C85"/>
      <c r="D85"/>
      <c r="E85"/>
      <c r="F85"/>
      <c r="G85"/>
      <c r="H85"/>
      <c r="I85"/>
      <c r="J85"/>
      <c r="K85"/>
    </row>
    <row r="86" spans="2:11">
      <c r="B86"/>
      <c r="C86"/>
      <c r="D86"/>
      <c r="E86"/>
      <c r="F86"/>
      <c r="G86"/>
      <c r="H86"/>
      <c r="I86"/>
      <c r="J86"/>
      <c r="K86"/>
    </row>
    <row r="87" spans="2:11">
      <c r="B87"/>
      <c r="C87"/>
      <c r="D87"/>
      <c r="E87"/>
      <c r="F87"/>
      <c r="G87"/>
      <c r="H87"/>
      <c r="I87"/>
      <c r="J87"/>
      <c r="K87"/>
    </row>
    <row r="88" spans="2:11">
      <c r="B88"/>
      <c r="C88"/>
      <c r="D88"/>
      <c r="E88"/>
      <c r="F88"/>
      <c r="G88"/>
      <c r="H88"/>
      <c r="I88"/>
      <c r="J88"/>
      <c r="K88"/>
    </row>
    <row r="89" spans="2:11">
      <c r="B89"/>
      <c r="C89"/>
      <c r="D89"/>
      <c r="E89"/>
      <c r="F89"/>
      <c r="G89"/>
      <c r="H89"/>
      <c r="I89"/>
      <c r="J89"/>
      <c r="K89"/>
    </row>
    <row r="90" spans="2:11">
      <c r="B90"/>
      <c r="C90"/>
      <c r="D90"/>
      <c r="E90"/>
      <c r="F90"/>
      <c r="G90"/>
      <c r="H90"/>
      <c r="I90"/>
      <c r="J90"/>
      <c r="K90"/>
    </row>
    <row r="91" spans="2:11">
      <c r="B91"/>
      <c r="C91"/>
      <c r="D91"/>
      <c r="E91"/>
      <c r="F91"/>
      <c r="G91"/>
      <c r="H91"/>
      <c r="I91"/>
      <c r="J91"/>
      <c r="K91"/>
    </row>
    <row r="92" spans="2:11">
      <c r="B92"/>
      <c r="C92"/>
      <c r="D92"/>
      <c r="E92"/>
      <c r="F92"/>
      <c r="G92"/>
      <c r="H92"/>
      <c r="I92"/>
      <c r="J92"/>
      <c r="K92"/>
    </row>
    <row r="93" spans="2:11">
      <c r="B93"/>
      <c r="C93"/>
      <c r="D93"/>
      <c r="E93"/>
      <c r="F93"/>
      <c r="G93"/>
      <c r="H93"/>
      <c r="I93"/>
      <c r="J93"/>
      <c r="K93"/>
    </row>
    <row r="94" spans="2:11">
      <c r="B94"/>
      <c r="C94"/>
      <c r="D94"/>
      <c r="E94"/>
      <c r="F94"/>
      <c r="G94"/>
      <c r="H94"/>
      <c r="I94"/>
      <c r="J94"/>
      <c r="K94"/>
    </row>
    <row r="95" spans="2:11">
      <c r="B95"/>
      <c r="C95"/>
      <c r="D95"/>
      <c r="E95"/>
      <c r="F95"/>
      <c r="G95"/>
      <c r="H95"/>
      <c r="I95"/>
      <c r="J95"/>
      <c r="K95"/>
    </row>
    <row r="96" spans="2:11">
      <c r="B96"/>
      <c r="C96"/>
      <c r="D96"/>
      <c r="E96"/>
      <c r="F96"/>
      <c r="G96"/>
      <c r="H96"/>
      <c r="I96"/>
      <c r="J96"/>
      <c r="K96"/>
    </row>
    <row r="97" spans="2:11">
      <c r="B97"/>
      <c r="C97"/>
      <c r="D97"/>
      <c r="E97"/>
      <c r="F97"/>
      <c r="G97"/>
      <c r="H97"/>
      <c r="I97"/>
      <c r="J97"/>
      <c r="K97"/>
    </row>
    <row r="98" spans="2:11">
      <c r="B98"/>
      <c r="C98"/>
      <c r="D98"/>
      <c r="E98"/>
      <c r="F98"/>
      <c r="G98"/>
      <c r="H98"/>
      <c r="I98"/>
      <c r="J98"/>
      <c r="K98"/>
    </row>
    <row r="99" spans="2:11">
      <c r="B99"/>
      <c r="C99"/>
      <c r="D99"/>
      <c r="E99"/>
      <c r="F99"/>
      <c r="G99"/>
      <c r="H99"/>
      <c r="I99"/>
      <c r="J99"/>
      <c r="K99"/>
    </row>
    <row r="100" spans="2:11">
      <c r="B100"/>
      <c r="C100"/>
      <c r="D100"/>
      <c r="E100"/>
      <c r="F100"/>
      <c r="G100"/>
      <c r="H100"/>
      <c r="I100"/>
      <c r="J100"/>
      <c r="K100"/>
    </row>
    <row r="101" spans="2:11">
      <c r="B101"/>
      <c r="C101"/>
      <c r="D101"/>
      <c r="E101"/>
      <c r="F101"/>
      <c r="G101"/>
      <c r="H101"/>
      <c r="I101"/>
      <c r="J101"/>
      <c r="K101"/>
    </row>
    <row r="102" spans="2:11">
      <c r="B102"/>
      <c r="C102"/>
      <c r="D102"/>
      <c r="E102"/>
      <c r="F102"/>
      <c r="G102"/>
      <c r="H102"/>
      <c r="I102"/>
      <c r="J102"/>
      <c r="K102"/>
    </row>
    <row r="103" spans="2:11">
      <c r="B103"/>
      <c r="C103"/>
      <c r="D103"/>
      <c r="E103"/>
      <c r="F103"/>
      <c r="G103"/>
      <c r="H103"/>
      <c r="I103"/>
      <c r="J103"/>
      <c r="K103"/>
    </row>
    <row r="104" spans="2:11">
      <c r="B104"/>
      <c r="C104"/>
      <c r="D104"/>
      <c r="E104"/>
      <c r="F104"/>
      <c r="G104"/>
      <c r="H104"/>
      <c r="I104"/>
      <c r="J104"/>
      <c r="K104"/>
    </row>
    <row r="105" spans="2:11">
      <c r="B105"/>
      <c r="C105"/>
      <c r="D105"/>
      <c r="E105"/>
      <c r="F105"/>
      <c r="G105"/>
      <c r="H105"/>
      <c r="I105"/>
      <c r="J105"/>
      <c r="K105"/>
    </row>
    <row r="106" spans="2:11">
      <c r="B106"/>
      <c r="C106"/>
      <c r="D106"/>
      <c r="E106"/>
      <c r="F106"/>
      <c r="G106"/>
      <c r="H106"/>
      <c r="I106"/>
      <c r="J106"/>
      <c r="K106"/>
    </row>
    <row r="107" spans="2:11">
      <c r="B107"/>
      <c r="C107"/>
      <c r="D107"/>
      <c r="E107"/>
      <c r="F107"/>
      <c r="G107"/>
      <c r="H107"/>
      <c r="I107"/>
      <c r="J107"/>
      <c r="K107"/>
    </row>
    <row r="108" spans="2:11">
      <c r="B108"/>
      <c r="C108"/>
      <c r="D108"/>
      <c r="E108"/>
      <c r="F108"/>
      <c r="G108"/>
      <c r="H108"/>
      <c r="I108"/>
      <c r="J108"/>
      <c r="K108"/>
    </row>
    <row r="109" spans="2:11">
      <c r="B109"/>
      <c r="C109"/>
      <c r="D109"/>
      <c r="E109"/>
      <c r="F109"/>
      <c r="G109"/>
      <c r="H109"/>
      <c r="I109"/>
      <c r="J109"/>
      <c r="K109"/>
    </row>
    <row r="110" spans="2:11">
      <c r="B110"/>
      <c r="C110"/>
      <c r="D110"/>
      <c r="E110"/>
      <c r="F110"/>
      <c r="G110"/>
      <c r="H110"/>
      <c r="I110"/>
      <c r="J110"/>
      <c r="K110"/>
    </row>
    <row r="111" spans="2:11">
      <c r="B111"/>
      <c r="C111"/>
      <c r="D111"/>
      <c r="E111"/>
      <c r="F111"/>
      <c r="G111"/>
      <c r="H111"/>
      <c r="I111"/>
      <c r="J111"/>
      <c r="K111"/>
    </row>
    <row r="112" spans="2:11">
      <c r="B112"/>
      <c r="C112"/>
      <c r="D112"/>
      <c r="E112"/>
      <c r="F112"/>
      <c r="G112"/>
      <c r="H112"/>
      <c r="I112"/>
      <c r="J112"/>
      <c r="K112"/>
    </row>
    <row r="113" spans="2:11">
      <c r="B113"/>
      <c r="C113"/>
      <c r="D113"/>
      <c r="E113"/>
      <c r="F113"/>
      <c r="G113"/>
      <c r="H113"/>
      <c r="I113"/>
      <c r="J113"/>
      <c r="K113"/>
    </row>
    <row r="114" spans="2:11">
      <c r="B114"/>
      <c r="C114"/>
      <c r="D114"/>
      <c r="E114"/>
      <c r="F114"/>
      <c r="G114"/>
      <c r="H114"/>
      <c r="I114"/>
      <c r="J114"/>
      <c r="K114"/>
    </row>
    <row r="115" spans="2:11">
      <c r="B115"/>
      <c r="C115"/>
      <c r="D115"/>
      <c r="E115"/>
      <c r="F115"/>
      <c r="G115"/>
      <c r="H115"/>
      <c r="I115"/>
      <c r="J115"/>
      <c r="K115"/>
    </row>
    <row r="116" spans="2:11">
      <c r="B116"/>
      <c r="C116"/>
      <c r="D116"/>
      <c r="E116"/>
      <c r="F116"/>
      <c r="G116"/>
      <c r="H116"/>
      <c r="I116"/>
      <c r="J116"/>
      <c r="K116"/>
    </row>
    <row r="117" spans="2:11">
      <c r="B117"/>
      <c r="C117"/>
      <c r="D117"/>
      <c r="E117"/>
      <c r="F117"/>
      <c r="G117"/>
      <c r="H117"/>
      <c r="I117"/>
      <c r="J117"/>
      <c r="K117"/>
    </row>
    <row r="118" spans="2:11">
      <c r="B118"/>
      <c r="C118"/>
      <c r="D118"/>
      <c r="E118"/>
      <c r="F118"/>
      <c r="G118"/>
      <c r="H118"/>
      <c r="I118"/>
      <c r="J118"/>
      <c r="K118"/>
    </row>
    <row r="119" spans="2:11">
      <c r="B119"/>
      <c r="C119"/>
      <c r="D119"/>
      <c r="E119"/>
      <c r="F119"/>
      <c r="G119"/>
      <c r="H119"/>
      <c r="I119"/>
      <c r="J119"/>
      <c r="K119"/>
    </row>
    <row r="120" spans="2:11">
      <c r="B120"/>
      <c r="C120"/>
      <c r="D120"/>
      <c r="E120"/>
      <c r="F120"/>
      <c r="G120"/>
      <c r="H120"/>
      <c r="I120"/>
      <c r="J120"/>
      <c r="K120"/>
    </row>
    <row r="121" spans="2:11">
      <c r="B121"/>
      <c r="C121"/>
      <c r="D121"/>
      <c r="E121"/>
      <c r="F121"/>
      <c r="G121"/>
      <c r="H121"/>
      <c r="I121"/>
      <c r="J121"/>
      <c r="K121"/>
    </row>
    <row r="122" spans="2:11">
      <c r="B122"/>
      <c r="C122"/>
      <c r="D122"/>
      <c r="E122"/>
      <c r="F122"/>
      <c r="G122"/>
      <c r="H122"/>
      <c r="I122"/>
      <c r="J122"/>
      <c r="K122"/>
    </row>
    <row r="123" spans="2:11">
      <c r="B123"/>
      <c r="C123"/>
      <c r="D123"/>
      <c r="E123"/>
      <c r="F123"/>
      <c r="G123"/>
      <c r="H123"/>
      <c r="I123"/>
      <c r="J123"/>
      <c r="K123"/>
    </row>
    <row r="124" spans="2:11">
      <c r="B124"/>
      <c r="C124"/>
      <c r="D124"/>
      <c r="E124"/>
      <c r="F124"/>
      <c r="G124"/>
      <c r="H124"/>
      <c r="I124"/>
      <c r="J124"/>
      <c r="K124"/>
    </row>
    <row r="125" spans="2:11">
      <c r="B125"/>
      <c r="C125"/>
      <c r="D125"/>
      <c r="E125"/>
      <c r="F125"/>
      <c r="G125"/>
      <c r="H125"/>
      <c r="I125"/>
      <c r="J125"/>
      <c r="K125"/>
    </row>
    <row r="126" spans="2:11">
      <c r="B126"/>
      <c r="C126"/>
      <c r="D126"/>
      <c r="E126"/>
      <c r="F126"/>
      <c r="G126"/>
      <c r="H126"/>
      <c r="I126"/>
      <c r="J126"/>
      <c r="K126"/>
    </row>
    <row r="127" spans="2:11">
      <c r="B127"/>
      <c r="C127"/>
      <c r="D127"/>
      <c r="E127"/>
      <c r="F127"/>
      <c r="G127"/>
      <c r="H127"/>
      <c r="I127"/>
      <c r="J127"/>
      <c r="K127"/>
    </row>
    <row r="128" spans="2:11">
      <c r="B128"/>
      <c r="C128"/>
      <c r="D128"/>
      <c r="E128"/>
      <c r="F128"/>
      <c r="G128"/>
      <c r="H128"/>
      <c r="I128"/>
      <c r="J128"/>
      <c r="K128"/>
    </row>
    <row r="129" spans="2:11">
      <c r="B129"/>
      <c r="C129"/>
      <c r="D129"/>
      <c r="E129"/>
      <c r="F129"/>
      <c r="G129"/>
      <c r="H129"/>
      <c r="I129"/>
      <c r="J129"/>
      <c r="K129"/>
    </row>
    <row r="130" spans="2:11">
      <c r="B130"/>
      <c r="C130"/>
      <c r="D130"/>
      <c r="E130"/>
      <c r="F130"/>
      <c r="G130"/>
      <c r="H130"/>
      <c r="I130"/>
      <c r="J130"/>
      <c r="K130"/>
    </row>
    <row r="131" spans="2:11">
      <c r="B131"/>
      <c r="C131"/>
      <c r="D131"/>
      <c r="E131"/>
      <c r="F131"/>
      <c r="G131"/>
      <c r="H131"/>
      <c r="I131"/>
      <c r="J131"/>
      <c r="K131"/>
    </row>
    <row r="132" spans="2:11">
      <c r="B132"/>
      <c r="C132"/>
      <c r="D132"/>
      <c r="E132"/>
      <c r="F132"/>
      <c r="G132"/>
      <c r="H132"/>
      <c r="I132"/>
      <c r="J132"/>
      <c r="K132"/>
    </row>
  </sheetData>
  <sheetProtection password="CA09" sheet="1" objects="1" scenarios="1"/>
  <mergeCells count="1">
    <mergeCell ref="D9:H9"/>
  </mergeCells>
  <conditionalFormatting sqref="B2:J2">
    <cfRule type="expression" dxfId="4" priority="3">
      <formula>School="Enter School Name Here"</formula>
    </cfRule>
  </conditionalFormatting>
  <conditionalFormatting sqref="J7">
    <cfRule type="notContainsBlanks" dxfId="3" priority="4">
      <formula>LEN(TRIM(J7))&gt;0</formula>
    </cfRule>
  </conditionalFormatting>
  <printOptions horizontalCentered="1"/>
  <pageMargins left="0.35" right="0.35" top="0.5" bottom="0.25" header="0.5" footer="0.3"/>
  <pageSetup scale="70" orientation="landscape" r:id="rId1"/>
  <rowBreaks count="1" manualBreakCount="1">
    <brk id="40" max="10" man="1"/>
  </rowBreaks>
  <colBreaks count="1" manualBreakCount="1">
    <brk id="17" min="1" max="41" man="1"/>
  </col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>
    <tabColor indexed="56"/>
  </sheetPr>
  <dimension ref="B1:N202"/>
  <sheetViews>
    <sheetView showGridLines="0" showWhiteSpace="0" zoomScale="90" zoomScaleNormal="90" zoomScaleSheetLayoutView="90" workbookViewId="0">
      <pane ySplit="12" topLeftCell="A13" activePane="bottomLeft" state="frozen"/>
      <selection activeCell="F7" sqref="F7"/>
      <selection pane="bottomLeft" activeCell="I15" sqref="I15"/>
    </sheetView>
  </sheetViews>
  <sheetFormatPr defaultColWidth="8.88671875" defaultRowHeight="15"/>
  <cols>
    <col min="1" max="1" width="3.6640625" style="98" customWidth="1"/>
    <col min="2" max="3" width="2.33203125" style="98" customWidth="1"/>
    <col min="4" max="4" width="25.6640625" style="98" customWidth="1"/>
    <col min="5" max="5" width="40.6640625" style="99" customWidth="1"/>
    <col min="6" max="6" width="2.6640625" style="99" customWidth="1"/>
    <col min="7" max="7" width="16.33203125" style="100" bestFit="1" customWidth="1"/>
    <col min="8" max="8" width="2.6640625" style="101" customWidth="1"/>
    <col min="9" max="13" width="13.6640625" style="101" customWidth="1"/>
    <col min="14" max="14" width="55.6640625" style="102" customWidth="1"/>
    <col min="15" max="16384" width="8.88671875" style="98"/>
  </cols>
  <sheetData>
    <row r="1" spans="2:14" ht="15.6" thickBot="1"/>
    <row r="2" spans="2:14" s="99" customFormat="1" ht="16.5" customHeight="1" thickTop="1">
      <c r="B2" s="571" t="s">
        <v>238</v>
      </c>
      <c r="C2" s="572"/>
      <c r="D2" s="572"/>
      <c r="E2" s="572"/>
      <c r="F2" s="573"/>
      <c r="G2" s="582" t="str">
        <f>IF(CONTROL!J5=0,Mssg1,School)</f>
        <v>Please enter "SCHOOL NAME" on tab "1) School Information"</v>
      </c>
      <c r="H2" s="583"/>
      <c r="I2" s="583"/>
      <c r="J2" s="583"/>
      <c r="K2" s="583"/>
      <c r="L2" s="583"/>
      <c r="M2" s="583"/>
      <c r="N2" s="401"/>
    </row>
    <row r="3" spans="2:14" s="99" customFormat="1" ht="14.25" customHeight="1">
      <c r="B3" s="574"/>
      <c r="C3" s="575"/>
      <c r="D3" s="575"/>
      <c r="E3" s="575"/>
      <c r="F3" s="576"/>
      <c r="G3" s="584"/>
      <c r="H3" s="585"/>
      <c r="I3" s="585"/>
      <c r="J3" s="585"/>
      <c r="K3" s="585"/>
      <c r="L3" s="585"/>
      <c r="M3" s="585"/>
      <c r="N3" s="402" t="s">
        <v>97</v>
      </c>
    </row>
    <row r="4" spans="2:14" s="99" customFormat="1" ht="14.25" customHeight="1">
      <c r="B4" s="577"/>
      <c r="C4" s="578"/>
      <c r="D4" s="578"/>
      <c r="E4" s="578"/>
      <c r="F4" s="579"/>
      <c r="G4" s="580" t="s">
        <v>109</v>
      </c>
      <c r="H4" s="581"/>
      <c r="I4" s="581"/>
      <c r="J4" s="581"/>
      <c r="K4" s="581"/>
      <c r="L4" s="581"/>
      <c r="M4" s="581"/>
      <c r="N4" s="402"/>
    </row>
    <row r="5" spans="2:14" s="99" customFormat="1" ht="30">
      <c r="B5" s="592" t="s">
        <v>1044</v>
      </c>
      <c r="C5" s="593"/>
      <c r="D5" s="593"/>
      <c r="E5" s="593"/>
      <c r="F5" s="594"/>
      <c r="G5" s="580" t="str">
        <f ca="1">CONTROL!$G$19&amp;" THROUGH "&amp;CONTROL!$G$23</f>
        <v xml:space="preserve"> THROUGH </v>
      </c>
      <c r="H5" s="581"/>
      <c r="I5" s="581"/>
      <c r="J5" s="581"/>
      <c r="K5" s="581"/>
      <c r="L5" s="581"/>
      <c r="M5" s="581"/>
      <c r="N5" s="403" t="s">
        <v>239</v>
      </c>
    </row>
    <row r="6" spans="2:14" s="99" customFormat="1">
      <c r="B6" s="103" t="s">
        <v>21</v>
      </c>
      <c r="C6" s="104"/>
      <c r="D6" s="104"/>
      <c r="E6" s="105"/>
      <c r="F6" s="105"/>
      <c r="G6" s="106"/>
      <c r="H6" s="107"/>
      <c r="I6" s="108">
        <f>I64</f>
        <v>0</v>
      </c>
      <c r="J6" s="108">
        <f>J64</f>
        <v>0</v>
      </c>
      <c r="K6" s="108">
        <f>K64</f>
        <v>0</v>
      </c>
      <c r="L6" s="108">
        <f>L64</f>
        <v>0</v>
      </c>
      <c r="M6" s="376">
        <f>M64</f>
        <v>0</v>
      </c>
      <c r="N6" s="404"/>
    </row>
    <row r="7" spans="2:14" s="99" customFormat="1">
      <c r="B7" s="109" t="s">
        <v>0</v>
      </c>
      <c r="C7" s="110"/>
      <c r="D7" s="110"/>
      <c r="E7" s="111"/>
      <c r="F7" s="111"/>
      <c r="G7" s="112"/>
      <c r="H7" s="113"/>
      <c r="I7" s="114">
        <f>I154</f>
        <v>0</v>
      </c>
      <c r="J7" s="114">
        <f>J154</f>
        <v>0</v>
      </c>
      <c r="K7" s="114">
        <f>K154</f>
        <v>0</v>
      </c>
      <c r="L7" s="114">
        <f>L154</f>
        <v>0</v>
      </c>
      <c r="M7" s="377">
        <f>M154</f>
        <v>0</v>
      </c>
      <c r="N7" s="404"/>
    </row>
    <row r="8" spans="2:14" s="99" customFormat="1">
      <c r="B8" s="109" t="s">
        <v>130</v>
      </c>
      <c r="C8" s="110"/>
      <c r="D8" s="110"/>
      <c r="E8" s="111"/>
      <c r="F8" s="111"/>
      <c r="G8" s="112"/>
      <c r="H8" s="113"/>
      <c r="I8" s="114">
        <f>I6-I7</f>
        <v>0</v>
      </c>
      <c r="J8" s="114">
        <f>J156</f>
        <v>0</v>
      </c>
      <c r="K8" s="114">
        <f>K156</f>
        <v>0</v>
      </c>
      <c r="L8" s="114">
        <f>L156</f>
        <v>0</v>
      </c>
      <c r="M8" s="377">
        <f>M156</f>
        <v>0</v>
      </c>
      <c r="N8" s="404"/>
    </row>
    <row r="9" spans="2:14" s="99" customFormat="1">
      <c r="B9" s="352" t="s">
        <v>261</v>
      </c>
      <c r="C9" s="353"/>
      <c r="D9" s="353"/>
      <c r="E9" s="115"/>
      <c r="F9" s="115"/>
      <c r="G9" s="116"/>
      <c r="H9" s="117"/>
      <c r="I9" s="354">
        <f>I175</f>
        <v>0</v>
      </c>
      <c r="J9" s="354">
        <f>J175</f>
        <v>0</v>
      </c>
      <c r="K9" s="354">
        <f>K175</f>
        <v>0</v>
      </c>
      <c r="L9" s="354">
        <f>L175</f>
        <v>0</v>
      </c>
      <c r="M9" s="378">
        <f>M175</f>
        <v>0</v>
      </c>
      <c r="N9" s="404"/>
    </row>
    <row r="10" spans="2:14" s="99" customFormat="1" ht="8.1" customHeight="1">
      <c r="B10" s="119"/>
      <c r="C10" s="111"/>
      <c r="D10" s="111"/>
      <c r="E10" s="111"/>
      <c r="F10" s="111"/>
      <c r="G10" s="112"/>
      <c r="H10" s="120"/>
      <c r="I10" s="120"/>
      <c r="J10" s="120"/>
      <c r="K10" s="120"/>
      <c r="L10" s="120"/>
      <c r="M10" s="120"/>
      <c r="N10" s="405"/>
    </row>
    <row r="11" spans="2:14" s="99" customFormat="1">
      <c r="B11" s="589"/>
      <c r="C11" s="590"/>
      <c r="D11" s="590"/>
      <c r="E11" s="590"/>
      <c r="F11" s="121"/>
      <c r="G11" s="591"/>
      <c r="H11" s="588"/>
      <c r="I11" s="108" t="s">
        <v>103</v>
      </c>
      <c r="J11" s="122" t="s">
        <v>104</v>
      </c>
      <c r="K11" s="122" t="s">
        <v>105</v>
      </c>
      <c r="L11" s="122" t="s">
        <v>106</v>
      </c>
      <c r="M11" s="379" t="s">
        <v>107</v>
      </c>
      <c r="N11" s="405"/>
    </row>
    <row r="12" spans="2:14" s="124" customFormat="1">
      <c r="B12" s="589"/>
      <c r="C12" s="590"/>
      <c r="D12" s="590"/>
      <c r="E12" s="590"/>
      <c r="F12" s="121"/>
      <c r="G12" s="591"/>
      <c r="H12" s="588"/>
      <c r="I12" s="123" t="str">
        <f>CONTROL!G19</f>
        <v/>
      </c>
      <c r="J12" s="123" t="str">
        <f ca="1">CONTROL!G20</f>
        <v/>
      </c>
      <c r="K12" s="123" t="str">
        <f ca="1">CONTROL!G21</f>
        <v/>
      </c>
      <c r="L12" s="123" t="str">
        <f ca="1">CONTROL!G22</f>
        <v/>
      </c>
      <c r="M12" s="380" t="str">
        <f ca="1">CONTROL!G23</f>
        <v/>
      </c>
      <c r="N12" s="406"/>
    </row>
    <row r="13" spans="2:14" s="124" customFormat="1" ht="5.25" customHeight="1">
      <c r="B13" s="125"/>
      <c r="C13" s="121"/>
      <c r="D13" s="121"/>
      <c r="E13" s="121"/>
      <c r="F13" s="121"/>
      <c r="G13" s="126"/>
      <c r="H13" s="127"/>
      <c r="I13" s="128"/>
      <c r="J13" s="128"/>
      <c r="K13" s="128"/>
      <c r="L13" s="128"/>
      <c r="M13" s="128"/>
      <c r="N13" s="406"/>
    </row>
    <row r="14" spans="2:14" s="118" customFormat="1">
      <c r="B14" s="109" t="s">
        <v>22</v>
      </c>
      <c r="C14" s="110"/>
      <c r="D14" s="110"/>
      <c r="E14" s="129"/>
      <c r="F14" s="129"/>
      <c r="G14" s="130"/>
      <c r="H14" s="131"/>
      <c r="I14" s="586" t="s">
        <v>108</v>
      </c>
      <c r="J14" s="586"/>
      <c r="K14" s="586"/>
      <c r="L14" s="586"/>
      <c r="M14" s="587"/>
      <c r="N14" s="407"/>
    </row>
    <row r="15" spans="2:14" s="118" customFormat="1">
      <c r="B15" s="109"/>
      <c r="C15" s="110" t="s">
        <v>23</v>
      </c>
      <c r="D15" s="110"/>
      <c r="E15" s="129"/>
      <c r="F15" s="129"/>
      <c r="G15" s="130"/>
      <c r="H15" s="131"/>
      <c r="I15" s="132">
        <v>0</v>
      </c>
      <c r="J15" s="132">
        <v>0</v>
      </c>
      <c r="K15" s="132">
        <v>0</v>
      </c>
      <c r="L15" s="132">
        <v>0</v>
      </c>
      <c r="M15" s="132">
        <v>0</v>
      </c>
      <c r="N15" s="517"/>
    </row>
    <row r="16" spans="2:14" s="118" customFormat="1" ht="30">
      <c r="B16" s="133"/>
      <c r="C16" s="134"/>
      <c r="D16" s="111" t="s">
        <v>20</v>
      </c>
      <c r="E16" s="129"/>
      <c r="F16" s="129"/>
      <c r="G16" s="135" t="str">
        <f>"Basic Tuition ("&amp;PPR_Tbl_Date&amp;")"</f>
        <v>Basic Tuition (2016-17)</v>
      </c>
      <c r="H16" s="131"/>
      <c r="I16" s="136"/>
      <c r="J16" s="136"/>
      <c r="K16" s="136"/>
      <c r="L16" s="136"/>
      <c r="M16" s="136"/>
      <c r="N16" s="407"/>
    </row>
    <row r="17" spans="2:14" s="118" customFormat="1">
      <c r="B17" s="133"/>
      <c r="C17" s="134"/>
      <c r="D17" s="137" t="s">
        <v>147</v>
      </c>
      <c r="E17" s="138" t="str">
        <f>IF(CONTROL!B99=CONTROL!$B$168,"",CONTROL!B99)</f>
        <v/>
      </c>
      <c r="F17" s="139"/>
      <c r="G17" s="140">
        <f>CONTROL!C99</f>
        <v>0</v>
      </c>
      <c r="H17" s="131"/>
      <c r="I17" s="374">
        <f>CONTROL!T99</f>
        <v>0</v>
      </c>
      <c r="J17" s="374">
        <f>CONTROL!U99</f>
        <v>0</v>
      </c>
      <c r="K17" s="374">
        <f>CONTROL!V99</f>
        <v>0</v>
      </c>
      <c r="L17" s="374">
        <f>CONTROL!W99</f>
        <v>0</v>
      </c>
      <c r="M17" s="381">
        <f>CONTROL!X99</f>
        <v>0</v>
      </c>
      <c r="N17" s="404"/>
    </row>
    <row r="18" spans="2:14" s="118" customFormat="1">
      <c r="B18" s="133"/>
      <c r="C18" s="134"/>
      <c r="D18" s="137" t="s">
        <v>187</v>
      </c>
      <c r="E18" s="138" t="str">
        <f>IF(CONTROL!B100=CONTROL!$B$168,"",CONTROL!B100)</f>
        <v/>
      </c>
      <c r="F18" s="139"/>
      <c r="G18" s="140">
        <f>CONTROL!C100</f>
        <v>0</v>
      </c>
      <c r="H18" s="131"/>
      <c r="I18" s="374">
        <f>CONTROL!T100</f>
        <v>0</v>
      </c>
      <c r="J18" s="374">
        <f>CONTROL!U100</f>
        <v>0</v>
      </c>
      <c r="K18" s="374">
        <f>CONTROL!V100</f>
        <v>0</v>
      </c>
      <c r="L18" s="374">
        <f>CONTROL!W100</f>
        <v>0</v>
      </c>
      <c r="M18" s="381">
        <f>CONTROL!X100</f>
        <v>0</v>
      </c>
      <c r="N18" s="404"/>
    </row>
    <row r="19" spans="2:14" s="118" customFormat="1">
      <c r="B19" s="133"/>
      <c r="C19" s="134"/>
      <c r="D19" s="137" t="s">
        <v>188</v>
      </c>
      <c r="E19" s="138" t="str">
        <f>IF(CONTROL!B101=CONTROL!$B$168,"",CONTROL!B101)</f>
        <v/>
      </c>
      <c r="F19" s="139"/>
      <c r="G19" s="140">
        <f>CONTROL!C101</f>
        <v>0</v>
      </c>
      <c r="H19" s="131"/>
      <c r="I19" s="374">
        <f>CONTROL!T101</f>
        <v>0</v>
      </c>
      <c r="J19" s="374">
        <f>CONTROL!U101</f>
        <v>0</v>
      </c>
      <c r="K19" s="374">
        <f>CONTROL!V101</f>
        <v>0</v>
      </c>
      <c r="L19" s="374">
        <f>CONTROL!W101</f>
        <v>0</v>
      </c>
      <c r="M19" s="381">
        <f>CONTROL!X101</f>
        <v>0</v>
      </c>
      <c r="N19" s="404"/>
    </row>
    <row r="20" spans="2:14" s="118" customFormat="1">
      <c r="B20" s="133"/>
      <c r="C20" s="134"/>
      <c r="D20" s="137" t="s">
        <v>189</v>
      </c>
      <c r="E20" s="138" t="str">
        <f>IF(CONTROL!B102=CONTROL!$B$168,"",CONTROL!B102)</f>
        <v/>
      </c>
      <c r="F20" s="139"/>
      <c r="G20" s="140">
        <f>CONTROL!C102</f>
        <v>0</v>
      </c>
      <c r="H20" s="131"/>
      <c r="I20" s="374">
        <f>CONTROL!T102</f>
        <v>0</v>
      </c>
      <c r="J20" s="374">
        <f>CONTROL!U102</f>
        <v>0</v>
      </c>
      <c r="K20" s="374">
        <f>CONTROL!V102</f>
        <v>0</v>
      </c>
      <c r="L20" s="374">
        <f>CONTROL!W102</f>
        <v>0</v>
      </c>
      <c r="M20" s="381">
        <f>CONTROL!X102</f>
        <v>0</v>
      </c>
      <c r="N20" s="404"/>
    </row>
    <row r="21" spans="2:14" s="118" customFormat="1">
      <c r="B21" s="133"/>
      <c r="C21" s="134"/>
      <c r="D21" s="137" t="s">
        <v>190</v>
      </c>
      <c r="E21" s="138" t="str">
        <f>IF(CONTROL!B103=CONTROL!$B$168,"",CONTROL!B103)</f>
        <v/>
      </c>
      <c r="F21" s="139"/>
      <c r="G21" s="140">
        <f>CONTROL!C103</f>
        <v>0</v>
      </c>
      <c r="H21" s="131"/>
      <c r="I21" s="374">
        <f>CONTROL!T103</f>
        <v>0</v>
      </c>
      <c r="J21" s="374">
        <f>CONTROL!U103</f>
        <v>0</v>
      </c>
      <c r="K21" s="374">
        <f>CONTROL!V103</f>
        <v>0</v>
      </c>
      <c r="L21" s="374">
        <f>CONTROL!W103</f>
        <v>0</v>
      </c>
      <c r="M21" s="381">
        <f>CONTROL!X103</f>
        <v>0</v>
      </c>
      <c r="N21" s="404"/>
    </row>
    <row r="22" spans="2:14" s="118" customFormat="1">
      <c r="B22" s="133"/>
      <c r="C22" s="134"/>
      <c r="D22" s="137" t="s">
        <v>191</v>
      </c>
      <c r="E22" s="138" t="str">
        <f>IF(CONTROL!B104=CONTROL!$B$168,"",CONTROL!B104)</f>
        <v/>
      </c>
      <c r="F22" s="139"/>
      <c r="G22" s="140">
        <f>CONTROL!C104</f>
        <v>0</v>
      </c>
      <c r="H22" s="131"/>
      <c r="I22" s="374">
        <f>CONTROL!T104</f>
        <v>0</v>
      </c>
      <c r="J22" s="374">
        <f>CONTROL!U104</f>
        <v>0</v>
      </c>
      <c r="K22" s="374">
        <f>CONTROL!V104</f>
        <v>0</v>
      </c>
      <c r="L22" s="374">
        <f>CONTROL!W104</f>
        <v>0</v>
      </c>
      <c r="M22" s="381">
        <f>CONTROL!X104</f>
        <v>0</v>
      </c>
      <c r="N22" s="404"/>
    </row>
    <row r="23" spans="2:14" s="118" customFormat="1">
      <c r="B23" s="133"/>
      <c r="C23" s="134"/>
      <c r="D23" s="137" t="s">
        <v>192</v>
      </c>
      <c r="E23" s="138" t="str">
        <f>IF(CONTROL!B105=CONTROL!$B$168,"",CONTROL!B105)</f>
        <v/>
      </c>
      <c r="F23" s="139"/>
      <c r="G23" s="140">
        <f>CONTROL!C105</f>
        <v>0</v>
      </c>
      <c r="H23" s="131"/>
      <c r="I23" s="374">
        <f>CONTROL!T105</f>
        <v>0</v>
      </c>
      <c r="J23" s="374">
        <f>CONTROL!U105</f>
        <v>0</v>
      </c>
      <c r="K23" s="374">
        <f>CONTROL!V105</f>
        <v>0</v>
      </c>
      <c r="L23" s="374">
        <f>CONTROL!W105</f>
        <v>0</v>
      </c>
      <c r="M23" s="381">
        <f>CONTROL!X105</f>
        <v>0</v>
      </c>
      <c r="N23" s="404"/>
    </row>
    <row r="24" spans="2:14" s="118" customFormat="1">
      <c r="B24" s="133"/>
      <c r="C24" s="134"/>
      <c r="D24" s="137" t="s">
        <v>193</v>
      </c>
      <c r="E24" s="138" t="str">
        <f>IF(CONTROL!B106=CONTROL!$B$168,"",CONTROL!B106)</f>
        <v/>
      </c>
      <c r="F24" s="139"/>
      <c r="G24" s="140">
        <f>CONTROL!C106</f>
        <v>0</v>
      </c>
      <c r="H24" s="131"/>
      <c r="I24" s="374">
        <f>CONTROL!T106</f>
        <v>0</v>
      </c>
      <c r="J24" s="374">
        <f>CONTROL!U106</f>
        <v>0</v>
      </c>
      <c r="K24" s="374">
        <f>CONTROL!V106</f>
        <v>0</v>
      </c>
      <c r="L24" s="374">
        <f>CONTROL!W106</f>
        <v>0</v>
      </c>
      <c r="M24" s="381">
        <f>CONTROL!X106</f>
        <v>0</v>
      </c>
      <c r="N24" s="404"/>
    </row>
    <row r="25" spans="2:14" s="118" customFormat="1">
      <c r="B25" s="133"/>
      <c r="C25" s="134"/>
      <c r="D25" s="137" t="s">
        <v>194</v>
      </c>
      <c r="E25" s="138" t="str">
        <f>IF(CONTROL!B107=CONTROL!$B$168,"",CONTROL!B107)</f>
        <v/>
      </c>
      <c r="F25" s="139"/>
      <c r="G25" s="140">
        <f>CONTROL!C107</f>
        <v>0</v>
      </c>
      <c r="H25" s="131"/>
      <c r="I25" s="374">
        <f>CONTROL!T107</f>
        <v>0</v>
      </c>
      <c r="J25" s="374">
        <f>CONTROL!U107</f>
        <v>0</v>
      </c>
      <c r="K25" s="374">
        <f>CONTROL!V107</f>
        <v>0</v>
      </c>
      <c r="L25" s="374">
        <f>CONTROL!W107</f>
        <v>0</v>
      </c>
      <c r="M25" s="381">
        <f>CONTROL!X107</f>
        <v>0</v>
      </c>
      <c r="N25" s="404"/>
    </row>
    <row r="26" spans="2:14" s="118" customFormat="1">
      <c r="B26" s="133"/>
      <c r="C26" s="134"/>
      <c r="D26" s="137" t="s">
        <v>195</v>
      </c>
      <c r="E26" s="138" t="str">
        <f>IF(CONTROL!B108=CONTROL!$B$168,"",CONTROL!B108)</f>
        <v/>
      </c>
      <c r="F26" s="139"/>
      <c r="G26" s="140">
        <f>CONTROL!C108</f>
        <v>0</v>
      </c>
      <c r="H26" s="131"/>
      <c r="I26" s="374">
        <f>CONTROL!T108</f>
        <v>0</v>
      </c>
      <c r="J26" s="374">
        <f>CONTROL!U108</f>
        <v>0</v>
      </c>
      <c r="K26" s="374">
        <f>CONTROL!V108</f>
        <v>0</v>
      </c>
      <c r="L26" s="374">
        <f>CONTROL!W108</f>
        <v>0</v>
      </c>
      <c r="M26" s="381">
        <f>CONTROL!X108</f>
        <v>0</v>
      </c>
      <c r="N26" s="404"/>
    </row>
    <row r="27" spans="2:14" s="118" customFormat="1">
      <c r="B27" s="133"/>
      <c r="C27" s="134"/>
      <c r="D27" s="137" t="s">
        <v>196</v>
      </c>
      <c r="E27" s="138" t="str">
        <f>IF(CONTROL!B109=CONTROL!$B$168,"",CONTROL!B109)</f>
        <v/>
      </c>
      <c r="F27" s="139"/>
      <c r="G27" s="140">
        <f>CONTROL!C109</f>
        <v>0</v>
      </c>
      <c r="H27" s="131"/>
      <c r="I27" s="374">
        <f>CONTROL!T109</f>
        <v>0</v>
      </c>
      <c r="J27" s="374">
        <f>CONTROL!U109</f>
        <v>0</v>
      </c>
      <c r="K27" s="374">
        <f>CONTROL!V109</f>
        <v>0</v>
      </c>
      <c r="L27" s="374">
        <f>CONTROL!W109</f>
        <v>0</v>
      </c>
      <c r="M27" s="381">
        <f>CONTROL!X109</f>
        <v>0</v>
      </c>
      <c r="N27" s="404"/>
    </row>
    <row r="28" spans="2:14" s="118" customFormat="1">
      <c r="B28" s="133"/>
      <c r="C28" s="134"/>
      <c r="D28" s="137" t="s">
        <v>197</v>
      </c>
      <c r="E28" s="138" t="str">
        <f>IF(CONTROL!B110=CONTROL!$B$168,"",CONTROL!B110)</f>
        <v/>
      </c>
      <c r="F28" s="139"/>
      <c r="G28" s="140">
        <f>CONTROL!C110</f>
        <v>0</v>
      </c>
      <c r="H28" s="131"/>
      <c r="I28" s="374">
        <f>CONTROL!T110</f>
        <v>0</v>
      </c>
      <c r="J28" s="374">
        <f>CONTROL!U110</f>
        <v>0</v>
      </c>
      <c r="K28" s="374">
        <f>CONTROL!V110</f>
        <v>0</v>
      </c>
      <c r="L28" s="374">
        <f>CONTROL!W110</f>
        <v>0</v>
      </c>
      <c r="M28" s="381">
        <f>CONTROL!X110</f>
        <v>0</v>
      </c>
      <c r="N28" s="404"/>
    </row>
    <row r="29" spans="2:14" s="118" customFormat="1">
      <c r="B29" s="133"/>
      <c r="C29" s="134"/>
      <c r="D29" s="137" t="s">
        <v>198</v>
      </c>
      <c r="E29" s="138" t="str">
        <f>IF(CONTROL!B111=CONTROL!$B$168,"",CONTROL!B111)</f>
        <v/>
      </c>
      <c r="F29" s="139"/>
      <c r="G29" s="140">
        <f>CONTROL!C111</f>
        <v>0</v>
      </c>
      <c r="H29" s="131"/>
      <c r="I29" s="374">
        <f>CONTROL!T111</f>
        <v>0</v>
      </c>
      <c r="J29" s="374">
        <f>CONTROL!U111</f>
        <v>0</v>
      </c>
      <c r="K29" s="374">
        <f>CONTROL!V111</f>
        <v>0</v>
      </c>
      <c r="L29" s="374">
        <f>CONTROL!W111</f>
        <v>0</v>
      </c>
      <c r="M29" s="381">
        <f>CONTROL!X111</f>
        <v>0</v>
      </c>
      <c r="N29" s="404"/>
    </row>
    <row r="30" spans="2:14" s="118" customFormat="1">
      <c r="B30" s="133"/>
      <c r="C30" s="134"/>
      <c r="D30" s="137" t="s">
        <v>199</v>
      </c>
      <c r="E30" s="138" t="str">
        <f>IF(CONTROL!B112=CONTROL!$B$168,"",CONTROL!B112)</f>
        <v/>
      </c>
      <c r="F30" s="139"/>
      <c r="G30" s="140">
        <f>CONTROL!C112</f>
        <v>0</v>
      </c>
      <c r="H30" s="131"/>
      <c r="I30" s="374">
        <f>CONTROL!T112</f>
        <v>0</v>
      </c>
      <c r="J30" s="374">
        <f>CONTROL!U112</f>
        <v>0</v>
      </c>
      <c r="K30" s="374">
        <f>CONTROL!V112</f>
        <v>0</v>
      </c>
      <c r="L30" s="374">
        <f>CONTROL!W112</f>
        <v>0</v>
      </c>
      <c r="M30" s="381">
        <f>CONTROL!X112</f>
        <v>0</v>
      </c>
      <c r="N30" s="404"/>
    </row>
    <row r="31" spans="2:14" s="118" customFormat="1">
      <c r="B31" s="133"/>
      <c r="C31" s="134"/>
      <c r="D31" s="137" t="s">
        <v>200</v>
      </c>
      <c r="E31" s="138" t="str">
        <f>IF(CONTROL!B113=CONTROL!$B$168,"",CONTROL!B113)</f>
        <v/>
      </c>
      <c r="F31" s="139"/>
      <c r="G31" s="140">
        <f>CONTROL!C113</f>
        <v>0</v>
      </c>
      <c r="H31" s="131"/>
      <c r="I31" s="374">
        <f>CONTROL!T113</f>
        <v>0</v>
      </c>
      <c r="J31" s="374">
        <f>CONTROL!U113</f>
        <v>0</v>
      </c>
      <c r="K31" s="374">
        <f>CONTROL!V113</f>
        <v>0</v>
      </c>
      <c r="L31" s="374">
        <f>CONTROL!W113</f>
        <v>0</v>
      </c>
      <c r="M31" s="381">
        <f>CONTROL!X113</f>
        <v>0</v>
      </c>
      <c r="N31" s="404"/>
    </row>
    <row r="32" spans="2:14" s="118" customFormat="1" ht="16.8">
      <c r="B32" s="133"/>
      <c r="C32" s="134"/>
      <c r="D32" s="137" t="str">
        <f>CONTROL!E151&amp;" Other School Districts' Revenue:"</f>
        <v xml:space="preserve"> Other School Districts' Revenue:</v>
      </c>
      <c r="E32" s="137"/>
      <c r="F32" s="415" t="s">
        <v>264</v>
      </c>
      <c r="G32" s="375">
        <f>CONTROL!E149</f>
        <v>0</v>
      </c>
      <c r="H32" s="131"/>
      <c r="I32" s="373">
        <f>CONTROL!T114</f>
        <v>0</v>
      </c>
      <c r="J32" s="373">
        <f>CONTROL!U149</f>
        <v>0</v>
      </c>
      <c r="K32" s="373">
        <f>CONTROL!V149</f>
        <v>0</v>
      </c>
      <c r="L32" s="373">
        <f>CONTROL!W149</f>
        <v>0</v>
      </c>
      <c r="M32" s="382">
        <f>CONTROL!X149</f>
        <v>0</v>
      </c>
      <c r="N32" s="404"/>
    </row>
    <row r="33" spans="2:14" s="118" customFormat="1">
      <c r="B33" s="133"/>
      <c r="C33" s="134"/>
      <c r="D33" s="214" t="s">
        <v>263</v>
      </c>
      <c r="E33" s="210"/>
      <c r="F33" s="415" t="s">
        <v>264</v>
      </c>
      <c r="G33" s="140">
        <f>CONTROL!E150</f>
        <v>0</v>
      </c>
      <c r="H33" s="131"/>
      <c r="I33" s="257">
        <f>SUM(I17:I32)</f>
        <v>0</v>
      </c>
      <c r="J33" s="213">
        <f>SUM(J17:J32)</f>
        <v>0</v>
      </c>
      <c r="K33" s="213">
        <f>SUM(K17:K32)</f>
        <v>0</v>
      </c>
      <c r="L33" s="213">
        <f>SUM(L17:L32)</f>
        <v>0</v>
      </c>
      <c r="M33" s="239">
        <f>SUM(M17:M32)</f>
        <v>0</v>
      </c>
      <c r="N33" s="404"/>
    </row>
    <row r="34" spans="2:14" s="118" customFormat="1">
      <c r="B34" s="133"/>
      <c r="C34" s="134"/>
      <c r="D34" s="111" t="s">
        <v>24</v>
      </c>
      <c r="E34" s="129"/>
      <c r="F34" s="129"/>
      <c r="G34" s="130"/>
      <c r="H34" s="131"/>
      <c r="I34" s="144">
        <v>0</v>
      </c>
      <c r="J34" s="144">
        <v>0</v>
      </c>
      <c r="K34" s="144">
        <v>0</v>
      </c>
      <c r="L34" s="144">
        <v>0</v>
      </c>
      <c r="M34" s="383">
        <v>0</v>
      </c>
      <c r="N34" s="404"/>
    </row>
    <row r="35" spans="2:14" s="118" customFormat="1">
      <c r="B35" s="133"/>
      <c r="C35" s="134"/>
      <c r="D35" s="110" t="s">
        <v>25</v>
      </c>
      <c r="E35" s="129"/>
      <c r="F35" s="129"/>
      <c r="G35" s="130"/>
      <c r="H35" s="131"/>
      <c r="I35" s="145"/>
      <c r="J35" s="146"/>
      <c r="K35" s="146"/>
      <c r="L35" s="146"/>
      <c r="M35" s="146"/>
      <c r="N35" s="407"/>
    </row>
    <row r="36" spans="2:14" s="118" customFormat="1">
      <c r="B36" s="133"/>
      <c r="C36" s="134"/>
      <c r="D36" s="147" t="s">
        <v>26</v>
      </c>
      <c r="E36" s="129"/>
      <c r="F36" s="148"/>
      <c r="G36" s="112"/>
      <c r="H36" s="131"/>
      <c r="I36" s="144">
        <v>0</v>
      </c>
      <c r="J36" s="144">
        <v>0</v>
      </c>
      <c r="K36" s="144">
        <v>0</v>
      </c>
      <c r="L36" s="144">
        <v>0</v>
      </c>
      <c r="M36" s="383">
        <v>0</v>
      </c>
      <c r="N36" s="404"/>
    </row>
    <row r="37" spans="2:14" s="118" customFormat="1">
      <c r="B37" s="133"/>
      <c r="C37" s="134"/>
      <c r="D37" s="147" t="s">
        <v>27</v>
      </c>
      <c r="E37" s="129"/>
      <c r="F37" s="148"/>
      <c r="G37" s="112"/>
      <c r="H37" s="131"/>
      <c r="I37" s="144">
        <v>0</v>
      </c>
      <c r="J37" s="144">
        <v>0</v>
      </c>
      <c r="K37" s="144">
        <v>0</v>
      </c>
      <c r="L37" s="144">
        <v>0</v>
      </c>
      <c r="M37" s="383">
        <v>0</v>
      </c>
      <c r="N37" s="404"/>
    </row>
    <row r="38" spans="2:14" s="118" customFormat="1">
      <c r="B38" s="133"/>
      <c r="C38" s="134"/>
      <c r="D38" s="147" t="s">
        <v>28</v>
      </c>
      <c r="E38" s="129"/>
      <c r="F38" s="148"/>
      <c r="G38" s="112"/>
      <c r="H38" s="131"/>
      <c r="I38" s="144">
        <v>0</v>
      </c>
      <c r="J38" s="144">
        <v>0</v>
      </c>
      <c r="K38" s="144">
        <v>0</v>
      </c>
      <c r="L38" s="144">
        <v>0</v>
      </c>
      <c r="M38" s="383">
        <v>0</v>
      </c>
      <c r="N38" s="404"/>
    </row>
    <row r="39" spans="2:14" s="118" customFormat="1" ht="16.8">
      <c r="B39" s="133"/>
      <c r="C39" s="134"/>
      <c r="D39" s="147" t="s">
        <v>28</v>
      </c>
      <c r="E39" s="129"/>
      <c r="F39" s="129"/>
      <c r="G39" s="130"/>
      <c r="H39" s="131"/>
      <c r="I39" s="141">
        <v>0</v>
      </c>
      <c r="J39" s="141">
        <v>0</v>
      </c>
      <c r="K39" s="141">
        <v>0</v>
      </c>
      <c r="L39" s="141">
        <v>0</v>
      </c>
      <c r="M39" s="384">
        <v>0</v>
      </c>
      <c r="N39" s="404"/>
    </row>
    <row r="40" spans="2:14" s="118" customFormat="1">
      <c r="B40" s="133"/>
      <c r="C40" s="134" t="s">
        <v>29</v>
      </c>
      <c r="D40" s="111"/>
      <c r="E40" s="129"/>
      <c r="F40" s="129"/>
      <c r="G40" s="130"/>
      <c r="H40" s="131"/>
      <c r="I40" s="142">
        <f>SUM(I33:I39)</f>
        <v>0</v>
      </c>
      <c r="J40" s="143">
        <f>SUM(J33:J39)</f>
        <v>0</v>
      </c>
      <c r="K40" s="143">
        <f>SUM(K33:K39)</f>
        <v>0</v>
      </c>
      <c r="L40" s="143">
        <f>SUM(L33:L39)</f>
        <v>0</v>
      </c>
      <c r="M40" s="385">
        <f>SUM(M33:M39)</f>
        <v>0</v>
      </c>
      <c r="N40" s="404"/>
    </row>
    <row r="41" spans="2:14" s="129" customFormat="1" ht="7.5" customHeight="1">
      <c r="B41" s="133"/>
      <c r="C41" s="134"/>
      <c r="D41" s="134"/>
      <c r="E41" s="121"/>
      <c r="F41" s="121"/>
      <c r="G41" s="130"/>
      <c r="H41" s="131"/>
      <c r="I41" s="149"/>
      <c r="J41" s="150"/>
      <c r="K41" s="150"/>
      <c r="L41" s="150"/>
      <c r="M41" s="150"/>
      <c r="N41" s="407"/>
    </row>
    <row r="42" spans="2:14" s="118" customFormat="1" ht="12" customHeight="1">
      <c r="B42" s="109"/>
      <c r="C42" s="110" t="s">
        <v>30</v>
      </c>
      <c r="D42" s="110"/>
      <c r="E42" s="121"/>
      <c r="F42" s="121"/>
      <c r="G42" s="130"/>
      <c r="H42" s="131"/>
      <c r="I42" s="151"/>
      <c r="J42" s="152"/>
      <c r="K42" s="152"/>
      <c r="L42" s="152"/>
      <c r="M42" s="152"/>
      <c r="N42" s="407"/>
    </row>
    <row r="43" spans="2:14" s="118" customFormat="1">
      <c r="B43" s="133"/>
      <c r="C43" s="134"/>
      <c r="D43" s="111" t="s">
        <v>31</v>
      </c>
      <c r="E43" s="129"/>
      <c r="F43" s="129"/>
      <c r="G43" s="130"/>
      <c r="H43" s="131"/>
      <c r="I43" s="144">
        <v>0</v>
      </c>
      <c r="J43" s="144">
        <v>0</v>
      </c>
      <c r="K43" s="144">
        <v>0</v>
      </c>
      <c r="L43" s="144">
        <v>0</v>
      </c>
      <c r="M43" s="383">
        <v>0</v>
      </c>
      <c r="N43" s="404"/>
    </row>
    <row r="44" spans="2:14" s="118" customFormat="1">
      <c r="B44" s="133"/>
      <c r="C44" s="134"/>
      <c r="D44" s="111" t="s">
        <v>32</v>
      </c>
      <c r="E44" s="129"/>
      <c r="F44" s="129"/>
      <c r="G44" s="130"/>
      <c r="H44" s="131"/>
      <c r="I44" s="153">
        <v>0</v>
      </c>
      <c r="J44" s="153">
        <v>0</v>
      </c>
      <c r="K44" s="153">
        <v>0</v>
      </c>
      <c r="L44" s="153">
        <v>0</v>
      </c>
      <c r="M44" s="386">
        <v>0</v>
      </c>
      <c r="N44" s="404"/>
    </row>
    <row r="45" spans="2:14" s="118" customFormat="1">
      <c r="B45" s="133"/>
      <c r="C45" s="134"/>
      <c r="D45" s="111" t="s">
        <v>33</v>
      </c>
      <c r="E45" s="129"/>
      <c r="F45" s="129"/>
      <c r="G45" s="130"/>
      <c r="H45" s="131"/>
      <c r="I45" s="144">
        <v>0</v>
      </c>
      <c r="J45" s="144">
        <v>0</v>
      </c>
      <c r="K45" s="144">
        <v>0</v>
      </c>
      <c r="L45" s="144">
        <v>0</v>
      </c>
      <c r="M45" s="383">
        <v>0</v>
      </c>
      <c r="N45" s="404"/>
    </row>
    <row r="46" spans="2:14" s="118" customFormat="1">
      <c r="B46" s="133"/>
      <c r="C46" s="134"/>
      <c r="D46" s="111" t="s">
        <v>34</v>
      </c>
      <c r="E46" s="129"/>
      <c r="F46" s="129"/>
      <c r="G46" s="130"/>
      <c r="H46" s="131"/>
      <c r="I46" s="153">
        <v>0</v>
      </c>
      <c r="J46" s="153">
        <v>0</v>
      </c>
      <c r="K46" s="153">
        <v>0</v>
      </c>
      <c r="L46" s="153">
        <v>0</v>
      </c>
      <c r="M46" s="386">
        <v>0</v>
      </c>
      <c r="N46" s="404"/>
    </row>
    <row r="47" spans="2:14" s="118" customFormat="1" ht="12" customHeight="1">
      <c r="B47" s="133"/>
      <c r="C47" s="134"/>
      <c r="D47" s="110" t="s">
        <v>25</v>
      </c>
      <c r="E47" s="129"/>
      <c r="F47" s="129"/>
      <c r="G47" s="130"/>
      <c r="H47" s="131"/>
      <c r="I47" s="146"/>
      <c r="J47" s="146"/>
      <c r="K47" s="146"/>
      <c r="L47" s="146"/>
      <c r="M47" s="146"/>
      <c r="N47" s="407"/>
    </row>
    <row r="48" spans="2:14" s="118" customFormat="1">
      <c r="B48" s="133"/>
      <c r="C48" s="134"/>
      <c r="D48" s="147" t="s">
        <v>35</v>
      </c>
      <c r="E48" s="129"/>
      <c r="F48" s="148"/>
      <c r="G48" s="112"/>
      <c r="H48" s="131"/>
      <c r="I48" s="144">
        <v>0</v>
      </c>
      <c r="J48" s="144">
        <v>0</v>
      </c>
      <c r="K48" s="144">
        <v>0</v>
      </c>
      <c r="L48" s="144">
        <v>0</v>
      </c>
      <c r="M48" s="383">
        <v>0</v>
      </c>
      <c r="N48" s="404"/>
    </row>
    <row r="49" spans="2:14" s="118" customFormat="1">
      <c r="B49" s="133"/>
      <c r="C49" s="134"/>
      <c r="D49" s="147" t="s">
        <v>28</v>
      </c>
      <c r="E49" s="129"/>
      <c r="F49" s="148"/>
      <c r="G49" s="112"/>
      <c r="H49" s="131"/>
      <c r="I49" s="144">
        <v>0</v>
      </c>
      <c r="J49" s="144">
        <v>0</v>
      </c>
      <c r="K49" s="144">
        <v>0</v>
      </c>
      <c r="L49" s="144">
        <v>0</v>
      </c>
      <c r="M49" s="383">
        <v>0</v>
      </c>
      <c r="N49" s="404"/>
    </row>
    <row r="50" spans="2:14" s="118" customFormat="1" ht="13.5" customHeight="1">
      <c r="B50" s="133"/>
      <c r="C50" s="134"/>
      <c r="D50" s="147" t="s">
        <v>36</v>
      </c>
      <c r="E50" s="129"/>
      <c r="F50" s="129"/>
      <c r="G50" s="130"/>
      <c r="H50" s="131"/>
      <c r="I50" s="141">
        <v>0</v>
      </c>
      <c r="J50" s="141">
        <v>0</v>
      </c>
      <c r="K50" s="141">
        <v>0</v>
      </c>
      <c r="L50" s="141">
        <v>0</v>
      </c>
      <c r="M50" s="384">
        <v>0</v>
      </c>
      <c r="N50" s="404"/>
    </row>
    <row r="51" spans="2:14" s="118" customFormat="1">
      <c r="B51" s="133"/>
      <c r="C51" s="137" t="s">
        <v>37</v>
      </c>
      <c r="D51" s="111"/>
      <c r="E51" s="129"/>
      <c r="F51" s="129"/>
      <c r="G51" s="130"/>
      <c r="H51" s="131"/>
      <c r="I51" s="142">
        <f>SUM(I43:I50)</f>
        <v>0</v>
      </c>
      <c r="J51" s="143">
        <f>SUM(J43:J50)</f>
        <v>0</v>
      </c>
      <c r="K51" s="143">
        <f>SUM(K43:K50)</f>
        <v>0</v>
      </c>
      <c r="L51" s="143">
        <f>SUM(L43:L50)</f>
        <v>0</v>
      </c>
      <c r="M51" s="385">
        <f>SUM(M43:M50)</f>
        <v>0</v>
      </c>
      <c r="N51" s="404"/>
    </row>
    <row r="52" spans="2:14" s="129" customFormat="1" ht="7.5" customHeight="1">
      <c r="B52" s="133"/>
      <c r="C52" s="134"/>
      <c r="D52" s="134"/>
      <c r="E52" s="121"/>
      <c r="F52" s="121"/>
      <c r="G52" s="130"/>
      <c r="H52" s="131"/>
      <c r="I52" s="149"/>
      <c r="J52" s="150"/>
      <c r="K52" s="150"/>
      <c r="L52" s="150"/>
      <c r="M52" s="150"/>
      <c r="N52" s="407"/>
    </row>
    <row r="53" spans="2:14" s="118" customFormat="1">
      <c r="B53" s="109"/>
      <c r="C53" s="110" t="s">
        <v>38</v>
      </c>
      <c r="D53" s="110"/>
      <c r="E53" s="121"/>
      <c r="F53" s="121"/>
      <c r="G53" s="130"/>
      <c r="H53" s="131"/>
      <c r="I53" s="151"/>
      <c r="J53" s="152"/>
      <c r="K53" s="152"/>
      <c r="L53" s="152"/>
      <c r="M53" s="152"/>
      <c r="N53" s="407"/>
    </row>
    <row r="54" spans="2:14" s="118" customFormat="1">
      <c r="B54" s="133"/>
      <c r="C54" s="134"/>
      <c r="D54" s="111" t="s">
        <v>39</v>
      </c>
      <c r="E54" s="129"/>
      <c r="F54" s="129"/>
      <c r="G54" s="130"/>
      <c r="H54" s="131"/>
      <c r="I54" s="144">
        <v>0</v>
      </c>
      <c r="J54" s="144">
        <v>0</v>
      </c>
      <c r="K54" s="144">
        <v>0</v>
      </c>
      <c r="L54" s="144">
        <v>0</v>
      </c>
      <c r="M54" s="383">
        <v>0</v>
      </c>
      <c r="N54" s="404"/>
    </row>
    <row r="55" spans="2:14" s="118" customFormat="1">
      <c r="B55" s="133"/>
      <c r="C55" s="134"/>
      <c r="D55" s="111" t="s">
        <v>40</v>
      </c>
      <c r="E55" s="129"/>
      <c r="F55" s="129"/>
      <c r="G55" s="130"/>
      <c r="H55" s="131"/>
      <c r="I55" s="153">
        <v>0</v>
      </c>
      <c r="J55" s="153">
        <v>0</v>
      </c>
      <c r="K55" s="153">
        <v>0</v>
      </c>
      <c r="L55" s="153">
        <v>0</v>
      </c>
      <c r="M55" s="386">
        <v>0</v>
      </c>
      <c r="N55" s="404"/>
    </row>
    <row r="56" spans="2:14" s="118" customFormat="1">
      <c r="B56" s="133"/>
      <c r="C56" s="134"/>
      <c r="D56" s="111" t="s">
        <v>41</v>
      </c>
      <c r="E56" s="129"/>
      <c r="F56" s="129"/>
      <c r="G56" s="130"/>
      <c r="H56" s="131"/>
      <c r="I56" s="144">
        <v>0</v>
      </c>
      <c r="J56" s="144">
        <v>0</v>
      </c>
      <c r="K56" s="144">
        <v>0</v>
      </c>
      <c r="L56" s="144">
        <v>0</v>
      </c>
      <c r="M56" s="383">
        <v>0</v>
      </c>
      <c r="N56" s="404"/>
    </row>
    <row r="57" spans="2:14" s="118" customFormat="1">
      <c r="B57" s="133"/>
      <c r="C57" s="134"/>
      <c r="D57" s="111" t="s">
        <v>42</v>
      </c>
      <c r="E57" s="129"/>
      <c r="F57" s="129"/>
      <c r="G57" s="130"/>
      <c r="H57" s="131"/>
      <c r="I57" s="144">
        <v>0</v>
      </c>
      <c r="J57" s="144">
        <v>0</v>
      </c>
      <c r="K57" s="144">
        <v>0</v>
      </c>
      <c r="L57" s="144">
        <v>0</v>
      </c>
      <c r="M57" s="383">
        <v>0</v>
      </c>
      <c r="N57" s="404"/>
    </row>
    <row r="58" spans="2:14" s="118" customFormat="1">
      <c r="B58" s="133"/>
      <c r="C58" s="134"/>
      <c r="D58" s="111" t="s">
        <v>43</v>
      </c>
      <c r="E58" s="129"/>
      <c r="F58" s="129"/>
      <c r="G58" s="130"/>
      <c r="H58" s="131"/>
      <c r="I58" s="144">
        <v>0</v>
      </c>
      <c r="J58" s="144">
        <v>0</v>
      </c>
      <c r="K58" s="144">
        <v>0</v>
      </c>
      <c r="L58" s="144">
        <v>0</v>
      </c>
      <c r="M58" s="383">
        <v>0</v>
      </c>
      <c r="N58" s="404"/>
    </row>
    <row r="59" spans="2:14" s="118" customFormat="1">
      <c r="B59" s="133"/>
      <c r="C59" s="134"/>
      <c r="D59" s="111" t="s">
        <v>44</v>
      </c>
      <c r="E59" s="129"/>
      <c r="F59" s="129"/>
      <c r="G59" s="130"/>
      <c r="H59" s="131"/>
      <c r="I59" s="144">
        <v>0</v>
      </c>
      <c r="J59" s="144">
        <v>0</v>
      </c>
      <c r="K59" s="144">
        <v>0</v>
      </c>
      <c r="L59" s="144">
        <v>0</v>
      </c>
      <c r="M59" s="383">
        <v>0</v>
      </c>
      <c r="N59" s="404"/>
    </row>
    <row r="60" spans="2:14" s="118" customFormat="1">
      <c r="B60" s="133"/>
      <c r="C60" s="134"/>
      <c r="D60" s="111" t="s">
        <v>45</v>
      </c>
      <c r="E60" s="129"/>
      <c r="F60" s="129"/>
      <c r="G60" s="130"/>
      <c r="H60" s="131"/>
      <c r="I60" s="144">
        <v>0</v>
      </c>
      <c r="J60" s="144">
        <v>0</v>
      </c>
      <c r="K60" s="144">
        <v>0</v>
      </c>
      <c r="L60" s="144">
        <v>0</v>
      </c>
      <c r="M60" s="383">
        <v>0</v>
      </c>
      <c r="N60" s="404"/>
    </row>
    <row r="61" spans="2:14" s="118" customFormat="1" ht="16.8">
      <c r="B61" s="133"/>
      <c r="C61" s="134"/>
      <c r="D61" s="111" t="s">
        <v>46</v>
      </c>
      <c r="E61" s="129"/>
      <c r="F61" s="129"/>
      <c r="G61" s="130"/>
      <c r="H61" s="131"/>
      <c r="I61" s="141">
        <v>0</v>
      </c>
      <c r="J61" s="141">
        <v>0</v>
      </c>
      <c r="K61" s="141">
        <v>0</v>
      </c>
      <c r="L61" s="141">
        <v>0</v>
      </c>
      <c r="M61" s="384">
        <v>0</v>
      </c>
      <c r="N61" s="404"/>
    </row>
    <row r="62" spans="2:14" s="118" customFormat="1">
      <c r="B62" s="133"/>
      <c r="C62" s="134" t="s">
        <v>47</v>
      </c>
      <c r="D62" s="111"/>
      <c r="E62" s="129"/>
      <c r="F62" s="129"/>
      <c r="G62" s="130"/>
      <c r="H62" s="131"/>
      <c r="I62" s="154">
        <f>SUM(I54:I61)</f>
        <v>0</v>
      </c>
      <c r="J62" s="143">
        <f>SUM(J54:J61)</f>
        <v>0</v>
      </c>
      <c r="K62" s="143">
        <f>SUM(K54:K61)</f>
        <v>0</v>
      </c>
      <c r="L62" s="143">
        <f>SUM(L54:L61)</f>
        <v>0</v>
      </c>
      <c r="M62" s="385">
        <f>SUM(M54:M61)</f>
        <v>0</v>
      </c>
      <c r="N62" s="404"/>
    </row>
    <row r="63" spans="2:14" s="129" customFormat="1" ht="7.5" customHeight="1">
      <c r="B63" s="133"/>
      <c r="C63" s="134"/>
      <c r="D63" s="111"/>
      <c r="G63" s="130"/>
      <c r="H63" s="131"/>
      <c r="I63" s="146"/>
      <c r="J63" s="146"/>
      <c r="K63" s="146"/>
      <c r="L63" s="146"/>
      <c r="M63" s="146"/>
      <c r="N63" s="407"/>
    </row>
    <row r="64" spans="2:14" s="118" customFormat="1" ht="17.399999999999999" thickBot="1">
      <c r="B64" s="155" t="s">
        <v>48</v>
      </c>
      <c r="C64" s="156"/>
      <c r="D64" s="156"/>
      <c r="E64" s="157"/>
      <c r="F64" s="158"/>
      <c r="G64" s="159"/>
      <c r="H64" s="160"/>
      <c r="I64" s="161">
        <f>I62+I51+I40</f>
        <v>0</v>
      </c>
      <c r="J64" s="161">
        <f>J62+J51+J40</f>
        <v>0</v>
      </c>
      <c r="K64" s="161">
        <f>K62+K51+K40</f>
        <v>0</v>
      </c>
      <c r="L64" s="161">
        <f>L62+L51+L40</f>
        <v>0</v>
      </c>
      <c r="M64" s="387">
        <f>M62+M51+M40</f>
        <v>0</v>
      </c>
      <c r="N64" s="404"/>
    </row>
    <row r="65" spans="2:14" s="129" customFormat="1" ht="7.5" customHeight="1" thickTop="1">
      <c r="B65" s="109"/>
      <c r="C65" s="110"/>
      <c r="D65" s="110"/>
      <c r="G65" s="130"/>
      <c r="H65" s="131"/>
      <c r="I65" s="131"/>
      <c r="J65" s="131"/>
      <c r="K65" s="131"/>
      <c r="L65" s="131"/>
      <c r="M65" s="131"/>
      <c r="N65" s="407"/>
    </row>
    <row r="66" spans="2:14" s="129" customFormat="1" ht="5.0999999999999996" customHeight="1">
      <c r="B66" s="109"/>
      <c r="C66" s="110"/>
      <c r="D66" s="110"/>
      <c r="G66" s="130"/>
      <c r="H66" s="131"/>
      <c r="I66" s="131"/>
      <c r="J66" s="131"/>
      <c r="K66" s="131"/>
      <c r="L66" s="131"/>
      <c r="M66" s="131"/>
      <c r="N66" s="407"/>
    </row>
    <row r="67" spans="2:14" s="118" customFormat="1">
      <c r="B67" s="109" t="s">
        <v>49</v>
      </c>
      <c r="C67" s="110"/>
      <c r="D67" s="110"/>
      <c r="E67" s="129"/>
      <c r="F67" s="129"/>
      <c r="G67" s="130"/>
      <c r="H67" s="131"/>
      <c r="I67" s="131"/>
      <c r="J67" s="131"/>
      <c r="K67" s="131"/>
      <c r="L67" s="131"/>
      <c r="M67" s="131"/>
      <c r="N67" s="407"/>
    </row>
    <row r="68" spans="2:14" s="118" customFormat="1" ht="30">
      <c r="B68" s="133"/>
      <c r="C68" s="165" t="s">
        <v>75</v>
      </c>
      <c r="D68" s="134"/>
      <c r="E68" s="129"/>
      <c r="F68" s="129"/>
      <c r="G68" s="130" t="s">
        <v>1053</v>
      </c>
      <c r="H68" s="131"/>
      <c r="I68" s="131"/>
      <c r="J68" s="131"/>
      <c r="K68" s="131"/>
      <c r="L68" s="131"/>
      <c r="M68" s="131"/>
      <c r="N68" s="524" t="s">
        <v>1049</v>
      </c>
    </row>
    <row r="69" spans="2:14" s="118" customFormat="1">
      <c r="B69" s="133"/>
      <c r="C69" s="129"/>
      <c r="D69" s="166" t="s">
        <v>123</v>
      </c>
      <c r="E69" s="148"/>
      <c r="F69" s="148"/>
      <c r="G69" s="167">
        <f>'3) Staffing Plan'!D12</f>
        <v>0</v>
      </c>
      <c r="H69" s="131"/>
      <c r="I69" s="144">
        <v>0</v>
      </c>
      <c r="J69" s="144">
        <v>0</v>
      </c>
      <c r="K69" s="144">
        <v>0</v>
      </c>
      <c r="L69" s="144">
        <v>0</v>
      </c>
      <c r="M69" s="144">
        <v>0</v>
      </c>
      <c r="N69" s="404"/>
    </row>
    <row r="70" spans="2:14" s="118" customFormat="1">
      <c r="B70" s="133"/>
      <c r="C70" s="129"/>
      <c r="D70" s="166" t="s">
        <v>124</v>
      </c>
      <c r="E70" s="148"/>
      <c r="F70" s="148"/>
      <c r="G70" s="167">
        <f>'3) Staffing Plan'!D13</f>
        <v>0</v>
      </c>
      <c r="H70" s="131"/>
      <c r="I70" s="144">
        <v>0</v>
      </c>
      <c r="J70" s="144">
        <v>0</v>
      </c>
      <c r="K70" s="144">
        <v>0</v>
      </c>
      <c r="L70" s="144">
        <v>0</v>
      </c>
      <c r="M70" s="144">
        <v>0</v>
      </c>
      <c r="N70" s="404"/>
    </row>
    <row r="71" spans="2:14" s="118" customFormat="1">
      <c r="B71" s="133"/>
      <c r="C71" s="129"/>
      <c r="D71" s="166" t="s">
        <v>125</v>
      </c>
      <c r="E71" s="148"/>
      <c r="F71" s="148"/>
      <c r="G71" s="167">
        <f>'3) Staffing Plan'!D14</f>
        <v>0</v>
      </c>
      <c r="H71" s="131"/>
      <c r="I71" s="144">
        <v>0</v>
      </c>
      <c r="J71" s="144">
        <v>0</v>
      </c>
      <c r="K71" s="144">
        <v>0</v>
      </c>
      <c r="L71" s="144">
        <v>0</v>
      </c>
      <c r="M71" s="144">
        <v>0</v>
      </c>
      <c r="N71" s="404"/>
    </row>
    <row r="72" spans="2:14" s="118" customFormat="1">
      <c r="B72" s="133"/>
      <c r="C72" s="129"/>
      <c r="D72" s="166" t="s">
        <v>98</v>
      </c>
      <c r="E72" s="148"/>
      <c r="F72" s="148"/>
      <c r="G72" s="167">
        <f>'3) Staffing Plan'!D15</f>
        <v>0</v>
      </c>
      <c r="H72" s="131"/>
      <c r="I72" s="144">
        <v>0</v>
      </c>
      <c r="J72" s="144">
        <v>0</v>
      </c>
      <c r="K72" s="144">
        <v>0</v>
      </c>
      <c r="L72" s="144">
        <v>0</v>
      </c>
      <c r="M72" s="144">
        <v>0</v>
      </c>
      <c r="N72" s="404"/>
    </row>
    <row r="73" spans="2:14" s="118" customFormat="1">
      <c r="B73" s="133"/>
      <c r="C73" s="129"/>
      <c r="D73" s="166" t="s">
        <v>99</v>
      </c>
      <c r="E73" s="148"/>
      <c r="F73" s="148"/>
      <c r="G73" s="167">
        <f>'3) Staffing Plan'!D16</f>
        <v>0</v>
      </c>
      <c r="H73" s="131"/>
      <c r="I73" s="144">
        <v>0</v>
      </c>
      <c r="J73" s="144">
        <v>0</v>
      </c>
      <c r="K73" s="144">
        <v>0</v>
      </c>
      <c r="L73" s="144">
        <v>0</v>
      </c>
      <c r="M73" s="144">
        <v>0</v>
      </c>
      <c r="N73" s="404"/>
    </row>
    <row r="74" spans="2:14" s="118" customFormat="1" ht="16.8">
      <c r="B74" s="133"/>
      <c r="C74" s="129"/>
      <c r="D74" s="166" t="s">
        <v>126</v>
      </c>
      <c r="E74" s="148"/>
      <c r="F74" s="148"/>
      <c r="G74" s="168">
        <f>'3) Staffing Plan'!D17</f>
        <v>0</v>
      </c>
      <c r="H74" s="131"/>
      <c r="I74" s="141">
        <v>0</v>
      </c>
      <c r="J74" s="141">
        <v>0</v>
      </c>
      <c r="K74" s="141">
        <v>0</v>
      </c>
      <c r="L74" s="141">
        <v>0</v>
      </c>
      <c r="M74" s="384">
        <v>0</v>
      </c>
      <c r="N74" s="404"/>
    </row>
    <row r="75" spans="2:14" s="118" customFormat="1">
      <c r="B75" s="133"/>
      <c r="C75" s="169" t="s">
        <v>74</v>
      </c>
      <c r="D75" s="129"/>
      <c r="E75" s="148"/>
      <c r="F75" s="148"/>
      <c r="G75" s="167">
        <f>SUM(G69:G74)</f>
        <v>0</v>
      </c>
      <c r="H75" s="131"/>
      <c r="I75" s="170">
        <f>SUM(I69:I74)</f>
        <v>0</v>
      </c>
      <c r="J75" s="170">
        <f>SUM(J69:J74)</f>
        <v>0</v>
      </c>
      <c r="K75" s="170">
        <f>SUM(K69:K74)</f>
        <v>0</v>
      </c>
      <c r="L75" s="170">
        <f>SUM(L69:L74)</f>
        <v>0</v>
      </c>
      <c r="M75" s="388">
        <f>SUM(M69:M74)</f>
        <v>0</v>
      </c>
      <c r="N75" s="404"/>
    </row>
    <row r="76" spans="2:14" s="118" customFormat="1" ht="7.5" customHeight="1">
      <c r="B76" s="133"/>
      <c r="C76" s="129"/>
      <c r="D76" s="148"/>
      <c r="E76" s="148"/>
      <c r="F76" s="148"/>
      <c r="G76" s="171"/>
      <c r="H76" s="131"/>
      <c r="I76" s="131"/>
      <c r="J76" s="131"/>
      <c r="K76" s="131"/>
      <c r="L76" s="131"/>
      <c r="M76" s="131"/>
      <c r="N76" s="407"/>
    </row>
    <row r="77" spans="2:14" s="118" customFormat="1" ht="12" customHeight="1">
      <c r="B77" s="133"/>
      <c r="C77" s="165" t="s">
        <v>76</v>
      </c>
      <c r="D77" s="134"/>
      <c r="E77" s="129"/>
      <c r="F77" s="129"/>
      <c r="G77" s="172"/>
      <c r="H77" s="131"/>
      <c r="I77" s="131"/>
      <c r="J77" s="131"/>
      <c r="K77" s="131"/>
      <c r="L77" s="131"/>
      <c r="M77" s="131"/>
      <c r="N77" s="407"/>
    </row>
    <row r="78" spans="2:14" s="118" customFormat="1">
      <c r="B78" s="133"/>
      <c r="C78" s="129"/>
      <c r="D78" s="166" t="s">
        <v>50</v>
      </c>
      <c r="E78" s="148"/>
      <c r="F78" s="148"/>
      <c r="G78" s="167">
        <f>'3) Staffing Plan'!D21</f>
        <v>0</v>
      </c>
      <c r="H78" s="173"/>
      <c r="I78" s="144">
        <v>0</v>
      </c>
      <c r="J78" s="144">
        <v>0</v>
      </c>
      <c r="K78" s="144">
        <v>0</v>
      </c>
      <c r="L78" s="144">
        <v>0</v>
      </c>
      <c r="M78" s="144">
        <v>0</v>
      </c>
      <c r="N78" s="404"/>
    </row>
    <row r="79" spans="2:14" s="118" customFormat="1">
      <c r="B79" s="133"/>
      <c r="C79" s="129"/>
      <c r="D79" s="166" t="s">
        <v>51</v>
      </c>
      <c r="E79" s="148"/>
      <c r="F79" s="148"/>
      <c r="G79" s="167">
        <f>'3) Staffing Plan'!D22</f>
        <v>0</v>
      </c>
      <c r="H79" s="173"/>
      <c r="I79" s="144">
        <v>0</v>
      </c>
      <c r="J79" s="144">
        <v>0</v>
      </c>
      <c r="K79" s="144">
        <v>0</v>
      </c>
      <c r="L79" s="144">
        <v>0</v>
      </c>
      <c r="M79" s="144">
        <v>0</v>
      </c>
      <c r="N79" s="404"/>
    </row>
    <row r="80" spans="2:14" s="118" customFormat="1">
      <c r="B80" s="133"/>
      <c r="C80" s="129"/>
      <c r="D80" s="166" t="s">
        <v>10</v>
      </c>
      <c r="E80" s="148"/>
      <c r="F80" s="148"/>
      <c r="G80" s="167">
        <f>'3) Staffing Plan'!D23</f>
        <v>0</v>
      </c>
      <c r="H80" s="173"/>
      <c r="I80" s="144">
        <v>0</v>
      </c>
      <c r="J80" s="144">
        <v>0</v>
      </c>
      <c r="K80" s="144">
        <v>0</v>
      </c>
      <c r="L80" s="144">
        <v>0</v>
      </c>
      <c r="M80" s="144">
        <v>0</v>
      </c>
      <c r="N80" s="404"/>
    </row>
    <row r="81" spans="2:14" s="118" customFormat="1">
      <c r="B81" s="133"/>
      <c r="C81" s="129"/>
      <c r="D81" s="166" t="s">
        <v>11</v>
      </c>
      <c r="E81" s="148"/>
      <c r="F81" s="148"/>
      <c r="G81" s="167">
        <f>'3) Staffing Plan'!D24</f>
        <v>0</v>
      </c>
      <c r="H81" s="173"/>
      <c r="I81" s="144">
        <v>0</v>
      </c>
      <c r="J81" s="144">
        <v>0</v>
      </c>
      <c r="K81" s="144">
        <v>0</v>
      </c>
      <c r="L81" s="144">
        <v>0</v>
      </c>
      <c r="M81" s="144">
        <v>0</v>
      </c>
      <c r="N81" s="404"/>
    </row>
    <row r="82" spans="2:14" s="118" customFormat="1">
      <c r="B82" s="133"/>
      <c r="C82" s="129"/>
      <c r="D82" s="166" t="s">
        <v>12</v>
      </c>
      <c r="E82" s="148"/>
      <c r="F82" s="148"/>
      <c r="G82" s="167">
        <f>'3) Staffing Plan'!D25</f>
        <v>0</v>
      </c>
      <c r="H82" s="173"/>
      <c r="I82" s="144">
        <v>0</v>
      </c>
      <c r="J82" s="144">
        <v>0</v>
      </c>
      <c r="K82" s="144">
        <v>0</v>
      </c>
      <c r="L82" s="144">
        <v>0</v>
      </c>
      <c r="M82" s="144">
        <v>0</v>
      </c>
      <c r="N82" s="404"/>
    </row>
    <row r="83" spans="2:14" s="118" customFormat="1">
      <c r="B83" s="133"/>
      <c r="C83" s="129"/>
      <c r="D83" s="166" t="s">
        <v>13</v>
      </c>
      <c r="E83" s="148"/>
      <c r="F83" s="148"/>
      <c r="G83" s="167">
        <f>'3) Staffing Plan'!D26</f>
        <v>0</v>
      </c>
      <c r="H83" s="173"/>
      <c r="I83" s="144">
        <v>0</v>
      </c>
      <c r="J83" s="144">
        <v>0</v>
      </c>
      <c r="K83" s="144">
        <v>0</v>
      </c>
      <c r="L83" s="144">
        <v>0</v>
      </c>
      <c r="M83" s="144">
        <v>0</v>
      </c>
      <c r="N83" s="404"/>
    </row>
    <row r="84" spans="2:14" s="118" customFormat="1">
      <c r="B84" s="133"/>
      <c r="C84" s="129"/>
      <c r="D84" s="166" t="s">
        <v>72</v>
      </c>
      <c r="E84" s="148"/>
      <c r="F84" s="148"/>
      <c r="G84" s="167">
        <f>'3) Staffing Plan'!D27</f>
        <v>0</v>
      </c>
      <c r="H84" s="173"/>
      <c r="I84" s="144">
        <v>0</v>
      </c>
      <c r="J84" s="144">
        <v>0</v>
      </c>
      <c r="K84" s="144">
        <v>0</v>
      </c>
      <c r="L84" s="144">
        <v>0</v>
      </c>
      <c r="M84" s="144">
        <v>0</v>
      </c>
      <c r="N84" s="404"/>
    </row>
    <row r="85" spans="2:14" s="118" customFormat="1" ht="16.8">
      <c r="B85" s="133"/>
      <c r="C85" s="129"/>
      <c r="D85" s="174" t="s">
        <v>28</v>
      </c>
      <c r="E85" s="148"/>
      <c r="F85" s="148"/>
      <c r="G85" s="168">
        <f>'3) Staffing Plan'!D28</f>
        <v>0</v>
      </c>
      <c r="H85" s="173"/>
      <c r="I85" s="141">
        <v>0</v>
      </c>
      <c r="J85" s="141">
        <v>0</v>
      </c>
      <c r="K85" s="141">
        <v>0</v>
      </c>
      <c r="L85" s="141">
        <v>0</v>
      </c>
      <c r="M85" s="384">
        <v>0</v>
      </c>
      <c r="N85" s="404"/>
    </row>
    <row r="86" spans="2:14" s="118" customFormat="1">
      <c r="B86" s="133"/>
      <c r="C86" s="169" t="s">
        <v>77</v>
      </c>
      <c r="D86" s="129"/>
      <c r="E86" s="148"/>
      <c r="F86" s="148"/>
      <c r="G86" s="167">
        <f>SUM(G78:G85)</f>
        <v>0</v>
      </c>
      <c r="H86" s="173"/>
      <c r="I86" s="170">
        <f>SUM(I78:I85)</f>
        <v>0</v>
      </c>
      <c r="J86" s="170">
        <f>SUM(J78:J85)</f>
        <v>0</v>
      </c>
      <c r="K86" s="170">
        <f>SUM(K78:K85)</f>
        <v>0</v>
      </c>
      <c r="L86" s="170">
        <f>SUM(L78:L85)</f>
        <v>0</v>
      </c>
      <c r="M86" s="388">
        <f>SUM(M78:M85)</f>
        <v>0</v>
      </c>
      <c r="N86" s="404"/>
    </row>
    <row r="87" spans="2:14" s="118" customFormat="1" ht="7.5" customHeight="1">
      <c r="B87" s="133"/>
      <c r="C87" s="129"/>
      <c r="D87" s="148"/>
      <c r="E87" s="148"/>
      <c r="F87" s="148"/>
      <c r="G87" s="171"/>
      <c r="H87" s="131"/>
      <c r="I87" s="131"/>
      <c r="J87" s="131"/>
      <c r="K87" s="131"/>
      <c r="L87" s="131"/>
      <c r="M87" s="131"/>
      <c r="N87" s="407"/>
    </row>
    <row r="88" spans="2:14" s="118" customFormat="1">
      <c r="B88" s="133"/>
      <c r="C88" s="165" t="s">
        <v>78</v>
      </c>
      <c r="D88" s="134"/>
      <c r="E88" s="129"/>
      <c r="F88" s="129"/>
      <c r="G88" s="175"/>
      <c r="H88" s="131"/>
      <c r="I88" s="131"/>
      <c r="J88" s="131"/>
      <c r="K88" s="131"/>
      <c r="L88" s="131"/>
      <c r="M88" s="131"/>
      <c r="N88" s="407"/>
    </row>
    <row r="89" spans="2:14" s="118" customFormat="1">
      <c r="B89" s="133"/>
      <c r="C89" s="129"/>
      <c r="D89" s="166" t="s">
        <v>100</v>
      </c>
      <c r="E89" s="148"/>
      <c r="F89" s="148"/>
      <c r="G89" s="167">
        <f>'3) Staffing Plan'!D32</f>
        <v>0</v>
      </c>
      <c r="H89" s="131"/>
      <c r="I89" s="144">
        <v>0</v>
      </c>
      <c r="J89" s="144">
        <v>0</v>
      </c>
      <c r="K89" s="144">
        <v>0</v>
      </c>
      <c r="L89" s="144">
        <v>0</v>
      </c>
      <c r="M89" s="144">
        <v>0</v>
      </c>
      <c r="N89" s="404"/>
    </row>
    <row r="90" spans="2:14" s="118" customFormat="1">
      <c r="B90" s="133"/>
      <c r="C90" s="129"/>
      <c r="D90" s="166" t="s">
        <v>101</v>
      </c>
      <c r="E90" s="148"/>
      <c r="F90" s="148"/>
      <c r="G90" s="167">
        <f>'3) Staffing Plan'!D33</f>
        <v>0</v>
      </c>
      <c r="H90" s="131"/>
      <c r="I90" s="144">
        <v>0</v>
      </c>
      <c r="J90" s="144">
        <v>0</v>
      </c>
      <c r="K90" s="144">
        <v>0</v>
      </c>
      <c r="L90" s="144">
        <v>0</v>
      </c>
      <c r="M90" s="144">
        <v>0</v>
      </c>
      <c r="N90" s="404"/>
    </row>
    <row r="91" spans="2:14" s="118" customFormat="1">
      <c r="B91" s="133"/>
      <c r="C91" s="129"/>
      <c r="D91" s="166" t="s">
        <v>102</v>
      </c>
      <c r="E91" s="148"/>
      <c r="F91" s="148"/>
      <c r="G91" s="167">
        <f>'3) Staffing Plan'!D34</f>
        <v>0</v>
      </c>
      <c r="H91" s="131"/>
      <c r="I91" s="144">
        <v>0</v>
      </c>
      <c r="J91" s="144">
        <v>0</v>
      </c>
      <c r="K91" s="144">
        <v>0</v>
      </c>
      <c r="L91" s="144">
        <v>0</v>
      </c>
      <c r="M91" s="144">
        <v>0</v>
      </c>
      <c r="N91" s="404"/>
    </row>
    <row r="92" spans="2:14" s="118" customFormat="1">
      <c r="B92" s="133"/>
      <c r="C92" s="129"/>
      <c r="D92" s="166" t="s">
        <v>7</v>
      </c>
      <c r="E92" s="148"/>
      <c r="F92" s="148"/>
      <c r="G92" s="167">
        <f>'3) Staffing Plan'!D35</f>
        <v>0</v>
      </c>
      <c r="H92" s="131"/>
      <c r="I92" s="144">
        <v>0</v>
      </c>
      <c r="J92" s="144">
        <v>0</v>
      </c>
      <c r="K92" s="144">
        <v>0</v>
      </c>
      <c r="L92" s="144">
        <v>0</v>
      </c>
      <c r="M92" s="144">
        <v>0</v>
      </c>
      <c r="N92" s="404"/>
    </row>
    <row r="93" spans="2:14" s="118" customFormat="1" ht="16.8">
      <c r="B93" s="133"/>
      <c r="C93" s="129"/>
      <c r="D93" s="166" t="s">
        <v>28</v>
      </c>
      <c r="E93" s="148"/>
      <c r="F93" s="148"/>
      <c r="G93" s="168">
        <f>'3) Staffing Plan'!D36</f>
        <v>0</v>
      </c>
      <c r="H93" s="131"/>
      <c r="I93" s="141">
        <v>0</v>
      </c>
      <c r="J93" s="141">
        <v>0</v>
      </c>
      <c r="K93" s="141">
        <v>0</v>
      </c>
      <c r="L93" s="141">
        <v>0</v>
      </c>
      <c r="M93" s="384">
        <v>0</v>
      </c>
      <c r="N93" s="404"/>
    </row>
    <row r="94" spans="2:14" s="118" customFormat="1">
      <c r="B94" s="133"/>
      <c r="C94" s="169" t="s">
        <v>79</v>
      </c>
      <c r="D94" s="129"/>
      <c r="E94" s="148"/>
      <c r="F94" s="148"/>
      <c r="G94" s="167">
        <f>SUM(G89:G93)</f>
        <v>0</v>
      </c>
      <c r="H94" s="131"/>
      <c r="I94" s="170">
        <f>SUM(I89:I93)</f>
        <v>0</v>
      </c>
      <c r="J94" s="170">
        <f>SUM(J89:J93)</f>
        <v>0</v>
      </c>
      <c r="K94" s="170">
        <f>SUM(K89:K93)</f>
        <v>0</v>
      </c>
      <c r="L94" s="170">
        <f>SUM(L89:L93)</f>
        <v>0</v>
      </c>
      <c r="M94" s="388">
        <f>SUM(M89:M93)</f>
        <v>0</v>
      </c>
      <c r="N94" s="404"/>
    </row>
    <row r="95" spans="2:14" s="118" customFormat="1" ht="7.5" customHeight="1">
      <c r="B95" s="133"/>
      <c r="C95" s="129"/>
      <c r="D95" s="148"/>
      <c r="E95" s="148"/>
      <c r="F95" s="148"/>
      <c r="G95" s="171"/>
      <c r="H95" s="131"/>
      <c r="I95" s="150"/>
      <c r="J95" s="150"/>
      <c r="K95" s="150"/>
      <c r="L95" s="150"/>
      <c r="M95" s="150"/>
      <c r="N95" s="407"/>
    </row>
    <row r="96" spans="2:14" s="118" customFormat="1">
      <c r="B96" s="133"/>
      <c r="C96" s="176" t="s">
        <v>80</v>
      </c>
      <c r="D96" s="134"/>
      <c r="E96" s="134"/>
      <c r="F96" s="134"/>
      <c r="G96" s="238">
        <f>G75+G86+G94</f>
        <v>0</v>
      </c>
      <c r="H96" s="131"/>
      <c r="I96" s="143">
        <f>I75+I86+I94</f>
        <v>0</v>
      </c>
      <c r="J96" s="143">
        <f>J75+J86+J94</f>
        <v>0</v>
      </c>
      <c r="K96" s="143">
        <f>K75+K86+K94</f>
        <v>0</v>
      </c>
      <c r="L96" s="143">
        <f>L75+L86+L94</f>
        <v>0</v>
      </c>
      <c r="M96" s="385">
        <f>M75+M86+M94</f>
        <v>0</v>
      </c>
      <c r="N96" s="404"/>
    </row>
    <row r="97" spans="2:14" s="118" customFormat="1" ht="7.5" customHeight="1">
      <c r="B97" s="133"/>
      <c r="C97" s="129"/>
      <c r="D97" s="148"/>
      <c r="E97" s="148"/>
      <c r="F97" s="148"/>
      <c r="G97" s="171"/>
      <c r="H97" s="131"/>
      <c r="I97" s="150"/>
      <c r="J97" s="150"/>
      <c r="K97" s="150"/>
      <c r="L97" s="150"/>
      <c r="M97" s="150"/>
      <c r="N97" s="407"/>
    </row>
    <row r="98" spans="2:14" s="118" customFormat="1">
      <c r="B98" s="133"/>
      <c r="C98" s="165" t="s">
        <v>81</v>
      </c>
      <c r="D98" s="134"/>
      <c r="E98" s="134"/>
      <c r="F98" s="134"/>
      <c r="G98" s="175"/>
      <c r="H98" s="131"/>
      <c r="I98" s="131"/>
      <c r="J98" s="131"/>
      <c r="K98" s="131"/>
      <c r="L98" s="131"/>
      <c r="M98" s="131"/>
      <c r="N98" s="407"/>
    </row>
    <row r="99" spans="2:14" s="118" customFormat="1">
      <c r="B99" s="133"/>
      <c r="C99" s="129"/>
      <c r="D99" s="166" t="s">
        <v>14</v>
      </c>
      <c r="E99" s="134"/>
      <c r="F99" s="134"/>
      <c r="G99" s="175"/>
      <c r="H99" s="131"/>
      <c r="I99" s="355">
        <v>0</v>
      </c>
      <c r="J99" s="355">
        <v>0</v>
      </c>
      <c r="K99" s="144">
        <v>0</v>
      </c>
      <c r="L99" s="144">
        <v>0</v>
      </c>
      <c r="M99" s="383">
        <v>0</v>
      </c>
      <c r="N99" s="404"/>
    </row>
    <row r="100" spans="2:14" s="118" customFormat="1">
      <c r="B100" s="133"/>
      <c r="C100" s="129"/>
      <c r="D100" s="148" t="s">
        <v>68</v>
      </c>
      <c r="E100" s="134"/>
      <c r="F100" s="134"/>
      <c r="G100" s="175"/>
      <c r="H100" s="131"/>
      <c r="I100" s="355">
        <v>0</v>
      </c>
      <c r="J100" s="355">
        <v>0</v>
      </c>
      <c r="K100" s="144">
        <v>0</v>
      </c>
      <c r="L100" s="144">
        <v>0</v>
      </c>
      <c r="M100" s="383">
        <v>0</v>
      </c>
      <c r="N100" s="404"/>
    </row>
    <row r="101" spans="2:14" s="118" customFormat="1" ht="16.8">
      <c r="B101" s="133"/>
      <c r="C101" s="129"/>
      <c r="D101" s="166" t="s">
        <v>57</v>
      </c>
      <c r="E101" s="134"/>
      <c r="F101" s="134"/>
      <c r="G101" s="175"/>
      <c r="H101" s="131"/>
      <c r="I101" s="356">
        <v>0</v>
      </c>
      <c r="J101" s="356">
        <v>0</v>
      </c>
      <c r="K101" s="141">
        <v>0</v>
      </c>
      <c r="L101" s="141">
        <v>0</v>
      </c>
      <c r="M101" s="384">
        <v>0</v>
      </c>
      <c r="N101" s="404"/>
    </row>
    <row r="102" spans="2:14" s="118" customFormat="1">
      <c r="B102" s="133"/>
      <c r="C102" s="169" t="s">
        <v>82</v>
      </c>
      <c r="D102" s="134"/>
      <c r="E102" s="134"/>
      <c r="F102" s="134"/>
      <c r="G102" s="175"/>
      <c r="H102" s="131"/>
      <c r="I102" s="357">
        <f>SUM(I99:I101)</f>
        <v>0</v>
      </c>
      <c r="J102" s="358">
        <f>SUM(J99:J101)</f>
        <v>0</v>
      </c>
      <c r="K102" s="143">
        <f>SUM(K99:K101)</f>
        <v>0</v>
      </c>
      <c r="L102" s="143">
        <f>SUM(L99:L101)</f>
        <v>0</v>
      </c>
      <c r="M102" s="385">
        <f>SUM(M99:M101)</f>
        <v>0</v>
      </c>
      <c r="N102" s="404"/>
    </row>
    <row r="103" spans="2:14" s="118" customFormat="1" ht="7.5" customHeight="1">
      <c r="B103" s="133"/>
      <c r="C103" s="129"/>
      <c r="D103" s="148"/>
      <c r="E103" s="148"/>
      <c r="F103" s="148"/>
      <c r="G103" s="171"/>
      <c r="H103" s="131"/>
      <c r="I103" s="149"/>
      <c r="J103" s="150"/>
      <c r="K103" s="150"/>
      <c r="L103" s="150"/>
      <c r="M103" s="150"/>
      <c r="N103" s="407"/>
    </row>
    <row r="104" spans="2:14" s="129" customFormat="1">
      <c r="B104" s="133"/>
      <c r="C104" s="176" t="s">
        <v>83</v>
      </c>
      <c r="D104" s="134"/>
      <c r="E104" s="134"/>
      <c r="F104" s="134"/>
      <c r="G104" s="238">
        <f>G96</f>
        <v>0</v>
      </c>
      <c r="H104" s="131"/>
      <c r="I104" s="142">
        <f>I96+I102</f>
        <v>0</v>
      </c>
      <c r="J104" s="143">
        <f>J96+J102</f>
        <v>0</v>
      </c>
      <c r="K104" s="143">
        <f>K96+K102</f>
        <v>0</v>
      </c>
      <c r="L104" s="143">
        <f>L96+L102</f>
        <v>0</v>
      </c>
      <c r="M104" s="385">
        <f>M96+M102</f>
        <v>0</v>
      </c>
      <c r="N104" s="404"/>
    </row>
    <row r="105" spans="2:14" s="118" customFormat="1" ht="7.5" customHeight="1">
      <c r="B105" s="133"/>
      <c r="C105" s="129"/>
      <c r="D105" s="129"/>
      <c r="E105" s="148"/>
      <c r="F105" s="148"/>
      <c r="G105" s="112"/>
      <c r="H105" s="131"/>
      <c r="I105" s="149"/>
      <c r="J105" s="150"/>
      <c r="K105" s="150"/>
      <c r="L105" s="150"/>
      <c r="M105" s="150"/>
      <c r="N105" s="407"/>
    </row>
    <row r="106" spans="2:14" s="118" customFormat="1">
      <c r="B106" s="133"/>
      <c r="C106" s="165" t="s">
        <v>84</v>
      </c>
      <c r="D106" s="129"/>
      <c r="E106" s="148"/>
      <c r="F106" s="148"/>
      <c r="G106" s="112"/>
      <c r="H106" s="131"/>
      <c r="I106" s="177"/>
      <c r="J106" s="131"/>
      <c r="K106" s="131"/>
      <c r="L106" s="131"/>
      <c r="M106" s="131"/>
      <c r="N106" s="408"/>
    </row>
    <row r="107" spans="2:14" s="118" customFormat="1">
      <c r="B107" s="133"/>
      <c r="C107" s="129"/>
      <c r="D107" s="134" t="s">
        <v>64</v>
      </c>
      <c r="E107" s="148"/>
      <c r="F107" s="148"/>
      <c r="G107" s="112"/>
      <c r="H107" s="131"/>
      <c r="I107" s="359">
        <v>0</v>
      </c>
      <c r="J107" s="359">
        <v>0</v>
      </c>
      <c r="K107" s="245">
        <v>0</v>
      </c>
      <c r="L107" s="245">
        <v>0</v>
      </c>
      <c r="M107" s="386">
        <v>0</v>
      </c>
      <c r="N107" s="404"/>
    </row>
    <row r="108" spans="2:14" s="118" customFormat="1">
      <c r="B108" s="133"/>
      <c r="C108" s="129"/>
      <c r="D108" s="166" t="s">
        <v>5</v>
      </c>
      <c r="E108" s="148"/>
      <c r="F108" s="148"/>
      <c r="G108" s="112"/>
      <c r="H108" s="131"/>
      <c r="I108" s="355">
        <v>0</v>
      </c>
      <c r="J108" s="355">
        <v>0</v>
      </c>
      <c r="K108" s="246">
        <v>0</v>
      </c>
      <c r="L108" s="246">
        <v>0</v>
      </c>
      <c r="M108" s="383">
        <v>0</v>
      </c>
      <c r="N108" s="404"/>
    </row>
    <row r="109" spans="2:14" s="118" customFormat="1">
      <c r="B109" s="133"/>
      <c r="C109" s="129"/>
      <c r="D109" s="166" t="s">
        <v>65</v>
      </c>
      <c r="E109" s="148"/>
      <c r="F109" s="148"/>
      <c r="G109" s="112"/>
      <c r="H109" s="131"/>
      <c r="I109" s="355">
        <v>0</v>
      </c>
      <c r="J109" s="355">
        <v>0</v>
      </c>
      <c r="K109" s="246">
        <v>0</v>
      </c>
      <c r="L109" s="246">
        <v>0</v>
      </c>
      <c r="M109" s="383">
        <v>0</v>
      </c>
      <c r="N109" s="404"/>
    </row>
    <row r="110" spans="2:14" s="118" customFormat="1">
      <c r="B110" s="133"/>
      <c r="C110" s="129"/>
      <c r="D110" s="166" t="s">
        <v>15</v>
      </c>
      <c r="E110" s="148"/>
      <c r="F110" s="148"/>
      <c r="G110" s="112"/>
      <c r="H110" s="131"/>
      <c r="I110" s="360">
        <v>0</v>
      </c>
      <c r="J110" s="360">
        <v>0</v>
      </c>
      <c r="K110" s="246">
        <v>0</v>
      </c>
      <c r="L110" s="246">
        <v>0</v>
      </c>
      <c r="M110" s="383">
        <v>0</v>
      </c>
      <c r="N110" s="404"/>
    </row>
    <row r="111" spans="2:14" s="118" customFormat="1">
      <c r="B111" s="133"/>
      <c r="C111" s="129"/>
      <c r="D111" s="166" t="s">
        <v>56</v>
      </c>
      <c r="E111" s="148"/>
      <c r="F111" s="148"/>
      <c r="G111" s="112"/>
      <c r="H111" s="131"/>
      <c r="I111" s="246">
        <v>0</v>
      </c>
      <c r="J111" s="246">
        <v>0</v>
      </c>
      <c r="K111" s="246">
        <v>0</v>
      </c>
      <c r="L111" s="246">
        <v>0</v>
      </c>
      <c r="M111" s="383">
        <v>0</v>
      </c>
      <c r="N111" s="404"/>
    </row>
    <row r="112" spans="2:14" s="118" customFormat="1">
      <c r="B112" s="133"/>
      <c r="C112" s="129"/>
      <c r="D112" s="166" t="s">
        <v>16</v>
      </c>
      <c r="E112" s="148"/>
      <c r="F112" s="148"/>
      <c r="G112" s="112"/>
      <c r="H112" s="131"/>
      <c r="I112" s="246">
        <v>0</v>
      </c>
      <c r="J112" s="246">
        <v>0</v>
      </c>
      <c r="K112" s="246">
        <v>0</v>
      </c>
      <c r="L112" s="246">
        <v>0</v>
      </c>
      <c r="M112" s="383">
        <v>0</v>
      </c>
      <c r="N112" s="404"/>
    </row>
    <row r="113" spans="2:14" s="118" customFormat="1">
      <c r="B113" s="133"/>
      <c r="C113" s="129"/>
      <c r="D113" s="166" t="s">
        <v>17</v>
      </c>
      <c r="E113" s="148"/>
      <c r="F113" s="148"/>
      <c r="G113" s="112"/>
      <c r="H113" s="131"/>
      <c r="I113" s="246">
        <v>0</v>
      </c>
      <c r="J113" s="246">
        <v>0</v>
      </c>
      <c r="K113" s="246">
        <v>0</v>
      </c>
      <c r="L113" s="246">
        <v>0</v>
      </c>
      <c r="M113" s="383">
        <v>0</v>
      </c>
      <c r="N113" s="404"/>
    </row>
    <row r="114" spans="2:14" s="118" customFormat="1">
      <c r="B114" s="133"/>
      <c r="C114" s="129"/>
      <c r="D114" s="166" t="s">
        <v>67</v>
      </c>
      <c r="E114" s="148"/>
      <c r="F114" s="148"/>
      <c r="G114" s="112"/>
      <c r="H114" s="131"/>
      <c r="I114" s="246">
        <v>0</v>
      </c>
      <c r="J114" s="246">
        <v>0</v>
      </c>
      <c r="K114" s="246">
        <v>0</v>
      </c>
      <c r="L114" s="246">
        <v>0</v>
      </c>
      <c r="M114" s="383">
        <v>0</v>
      </c>
      <c r="N114" s="404"/>
    </row>
    <row r="115" spans="2:14" s="118" customFormat="1" ht="16.8">
      <c r="B115" s="133"/>
      <c r="C115" s="129"/>
      <c r="D115" s="134" t="s">
        <v>66</v>
      </c>
      <c r="E115" s="148"/>
      <c r="F115" s="148"/>
      <c r="G115" s="112"/>
      <c r="H115" s="131"/>
      <c r="I115" s="247">
        <v>0</v>
      </c>
      <c r="J115" s="247">
        <v>0</v>
      </c>
      <c r="K115" s="247">
        <v>0</v>
      </c>
      <c r="L115" s="247">
        <v>0</v>
      </c>
      <c r="M115" s="389">
        <v>0</v>
      </c>
      <c r="N115" s="404"/>
    </row>
    <row r="116" spans="2:14" s="118" customFormat="1" ht="15.6" thickBot="1">
      <c r="B116" s="133"/>
      <c r="C116" s="169" t="s">
        <v>85</v>
      </c>
      <c r="D116" s="129"/>
      <c r="E116" s="148"/>
      <c r="F116" s="148"/>
      <c r="G116" s="112"/>
      <c r="H116" s="131"/>
      <c r="I116" s="249">
        <f>SUM(I107:I115)</f>
        <v>0</v>
      </c>
      <c r="J116" s="250">
        <f>SUM(J107:J115)</f>
        <v>0</v>
      </c>
      <c r="K116" s="250">
        <f>SUM(K107:K115)</f>
        <v>0</v>
      </c>
      <c r="L116" s="250">
        <f>SUM(L107:L115)</f>
        <v>0</v>
      </c>
      <c r="M116" s="390">
        <f>SUM(M107:M115)</f>
        <v>0</v>
      </c>
      <c r="N116" s="404"/>
    </row>
    <row r="117" spans="2:14" s="118" customFormat="1" ht="7.5" customHeight="1" thickTop="1">
      <c r="B117" s="243"/>
      <c r="C117" s="162"/>
      <c r="D117" s="251"/>
      <c r="E117" s="251"/>
      <c r="F117" s="251"/>
      <c r="G117" s="194"/>
      <c r="H117" s="164"/>
      <c r="I117" s="252"/>
      <c r="J117" s="164"/>
      <c r="K117" s="164"/>
      <c r="L117" s="164"/>
      <c r="M117" s="164"/>
      <c r="N117" s="409"/>
    </row>
    <row r="118" spans="2:14" s="118" customFormat="1">
      <c r="B118" s="133"/>
      <c r="C118" s="165" t="s">
        <v>86</v>
      </c>
      <c r="D118" s="148"/>
      <c r="E118" s="148"/>
      <c r="F118" s="148"/>
      <c r="G118" s="112"/>
      <c r="H118" s="131"/>
      <c r="I118" s="177"/>
      <c r="J118" s="131"/>
      <c r="K118" s="131"/>
      <c r="L118" s="131"/>
      <c r="M118" s="131"/>
      <c r="N118" s="410"/>
    </row>
    <row r="119" spans="2:14" s="118" customFormat="1">
      <c r="B119" s="133"/>
      <c r="C119" s="129"/>
      <c r="D119" s="166" t="s">
        <v>1</v>
      </c>
      <c r="E119" s="134"/>
      <c r="F119" s="134"/>
      <c r="G119" s="112"/>
      <c r="H119" s="131"/>
      <c r="I119" s="360">
        <v>0</v>
      </c>
      <c r="J119" s="360">
        <v>0</v>
      </c>
      <c r="K119" s="246">
        <v>0</v>
      </c>
      <c r="L119" s="246">
        <v>0</v>
      </c>
      <c r="M119" s="383">
        <v>0</v>
      </c>
      <c r="N119" s="404"/>
    </row>
    <row r="120" spans="2:14" s="118" customFormat="1">
      <c r="B120" s="133"/>
      <c r="C120" s="129"/>
      <c r="D120" s="166" t="s">
        <v>70</v>
      </c>
      <c r="E120" s="134"/>
      <c r="F120" s="134"/>
      <c r="G120" s="112"/>
      <c r="H120" s="131"/>
      <c r="I120" s="144">
        <v>0</v>
      </c>
      <c r="J120" s="144">
        <v>0</v>
      </c>
      <c r="K120" s="246">
        <v>0</v>
      </c>
      <c r="L120" s="246">
        <v>0</v>
      </c>
      <c r="M120" s="383">
        <v>0</v>
      </c>
      <c r="N120" s="404"/>
    </row>
    <row r="121" spans="2:14" s="118" customFormat="1">
      <c r="B121" s="133"/>
      <c r="C121" s="129"/>
      <c r="D121" s="166" t="s">
        <v>63</v>
      </c>
      <c r="E121" s="134"/>
      <c r="F121" s="134"/>
      <c r="G121" s="112"/>
      <c r="H121" s="131"/>
      <c r="I121" s="144">
        <v>0</v>
      </c>
      <c r="J121" s="144">
        <v>0</v>
      </c>
      <c r="K121" s="246">
        <v>0</v>
      </c>
      <c r="L121" s="246">
        <v>0</v>
      </c>
      <c r="M121" s="383">
        <v>0</v>
      </c>
      <c r="N121" s="404"/>
    </row>
    <row r="122" spans="2:14" s="118" customFormat="1">
      <c r="B122" s="133"/>
      <c r="C122" s="129"/>
      <c r="D122" s="166" t="s">
        <v>69</v>
      </c>
      <c r="E122" s="134"/>
      <c r="F122" s="134"/>
      <c r="G122" s="112"/>
      <c r="H122" s="131"/>
      <c r="I122" s="144">
        <v>0</v>
      </c>
      <c r="J122" s="144">
        <v>0</v>
      </c>
      <c r="K122" s="246">
        <v>0</v>
      </c>
      <c r="L122" s="246">
        <v>0</v>
      </c>
      <c r="M122" s="383">
        <v>0</v>
      </c>
      <c r="N122" s="404"/>
    </row>
    <row r="123" spans="2:14" s="118" customFormat="1">
      <c r="B123" s="133"/>
      <c r="C123" s="129"/>
      <c r="D123" s="134" t="s">
        <v>71</v>
      </c>
      <c r="E123" s="134"/>
      <c r="F123" s="134"/>
      <c r="G123" s="112"/>
      <c r="H123" s="131"/>
      <c r="I123" s="246">
        <v>0</v>
      </c>
      <c r="J123" s="246">
        <v>0</v>
      </c>
      <c r="K123" s="246">
        <v>0</v>
      </c>
      <c r="L123" s="246">
        <v>0</v>
      </c>
      <c r="M123" s="383">
        <v>0</v>
      </c>
      <c r="N123" s="404"/>
    </row>
    <row r="124" spans="2:14" s="118" customFormat="1">
      <c r="B124" s="133"/>
      <c r="C124" s="129"/>
      <c r="D124" s="134" t="s">
        <v>55</v>
      </c>
      <c r="E124" s="134"/>
      <c r="F124" s="134"/>
      <c r="G124" s="112"/>
      <c r="H124" s="131"/>
      <c r="I124" s="246">
        <v>0</v>
      </c>
      <c r="J124" s="246">
        <v>0</v>
      </c>
      <c r="K124" s="246">
        <v>0</v>
      </c>
      <c r="L124" s="246">
        <v>0</v>
      </c>
      <c r="M124" s="383">
        <v>0</v>
      </c>
      <c r="N124" s="404"/>
    </row>
    <row r="125" spans="2:14" s="118" customFormat="1">
      <c r="B125" s="133"/>
      <c r="C125" s="129"/>
      <c r="D125" s="166" t="s">
        <v>61</v>
      </c>
      <c r="E125" s="134"/>
      <c r="F125" s="134"/>
      <c r="G125" s="112"/>
      <c r="H125" s="131"/>
      <c r="I125" s="246">
        <v>0</v>
      </c>
      <c r="J125" s="246">
        <v>0</v>
      </c>
      <c r="K125" s="246">
        <v>0</v>
      </c>
      <c r="L125" s="246">
        <v>0</v>
      </c>
      <c r="M125" s="383">
        <v>0</v>
      </c>
      <c r="N125" s="404"/>
    </row>
    <row r="126" spans="2:14" s="118" customFormat="1">
      <c r="B126" s="133"/>
      <c r="C126" s="129"/>
      <c r="D126" s="134" t="s">
        <v>52</v>
      </c>
      <c r="E126" s="134"/>
      <c r="F126" s="134"/>
      <c r="G126" s="112"/>
      <c r="H126" s="131"/>
      <c r="I126" s="246">
        <v>0</v>
      </c>
      <c r="J126" s="246">
        <v>0</v>
      </c>
      <c r="K126" s="246">
        <v>0</v>
      </c>
      <c r="L126" s="246">
        <v>0</v>
      </c>
      <c r="M126" s="383">
        <v>0</v>
      </c>
      <c r="N126" s="404"/>
    </row>
    <row r="127" spans="2:14" s="118" customFormat="1">
      <c r="B127" s="133"/>
      <c r="C127" s="129"/>
      <c r="D127" s="166" t="s">
        <v>59</v>
      </c>
      <c r="E127" s="134"/>
      <c r="F127" s="134"/>
      <c r="G127" s="112"/>
      <c r="H127" s="131"/>
      <c r="I127" s="246">
        <v>0</v>
      </c>
      <c r="J127" s="246">
        <v>0</v>
      </c>
      <c r="K127" s="246">
        <v>0</v>
      </c>
      <c r="L127" s="246">
        <v>0</v>
      </c>
      <c r="M127" s="383">
        <v>0</v>
      </c>
      <c r="N127" s="404"/>
    </row>
    <row r="128" spans="2:14" s="118" customFormat="1">
      <c r="B128" s="133"/>
      <c r="C128" s="129"/>
      <c r="D128" s="166" t="s">
        <v>2</v>
      </c>
      <c r="E128" s="134"/>
      <c r="F128" s="134"/>
      <c r="G128" s="112"/>
      <c r="H128" s="131"/>
      <c r="I128" s="246">
        <v>0</v>
      </c>
      <c r="J128" s="246">
        <v>0</v>
      </c>
      <c r="K128" s="246">
        <v>0</v>
      </c>
      <c r="L128" s="246">
        <v>0</v>
      </c>
      <c r="M128" s="383">
        <v>0</v>
      </c>
      <c r="N128" s="404"/>
    </row>
    <row r="129" spans="2:14" s="118" customFormat="1">
      <c r="B129" s="133"/>
      <c r="C129" s="129"/>
      <c r="D129" s="166" t="s">
        <v>19</v>
      </c>
      <c r="E129" s="134"/>
      <c r="F129" s="134"/>
      <c r="G129" s="112"/>
      <c r="H129" s="131"/>
      <c r="I129" s="246">
        <v>0</v>
      </c>
      <c r="J129" s="246">
        <v>0</v>
      </c>
      <c r="K129" s="246">
        <v>0</v>
      </c>
      <c r="L129" s="246">
        <v>0</v>
      </c>
      <c r="M129" s="383">
        <v>0</v>
      </c>
      <c r="N129" s="404"/>
    </row>
    <row r="130" spans="2:14" s="118" customFormat="1">
      <c r="B130" s="133"/>
      <c r="C130" s="129"/>
      <c r="D130" s="166" t="s">
        <v>62</v>
      </c>
      <c r="E130" s="134"/>
      <c r="F130" s="134"/>
      <c r="G130" s="112"/>
      <c r="H130" s="131"/>
      <c r="I130" s="246">
        <v>0</v>
      </c>
      <c r="J130" s="246">
        <v>0</v>
      </c>
      <c r="K130" s="246">
        <v>0</v>
      </c>
      <c r="L130" s="246">
        <v>0</v>
      </c>
      <c r="M130" s="383">
        <v>0</v>
      </c>
      <c r="N130" s="404"/>
    </row>
    <row r="131" spans="2:14" s="118" customFormat="1">
      <c r="B131" s="133"/>
      <c r="C131" s="129"/>
      <c r="D131" s="134" t="s">
        <v>6</v>
      </c>
      <c r="E131" s="134"/>
      <c r="F131" s="134"/>
      <c r="G131" s="112"/>
      <c r="H131" s="131"/>
      <c r="I131" s="246">
        <v>0</v>
      </c>
      <c r="J131" s="246">
        <v>0</v>
      </c>
      <c r="K131" s="246">
        <v>0</v>
      </c>
      <c r="L131" s="246">
        <v>0</v>
      </c>
      <c r="M131" s="383">
        <v>0</v>
      </c>
      <c r="N131" s="404"/>
    </row>
    <row r="132" spans="2:14" s="118" customFormat="1">
      <c r="B132" s="133"/>
      <c r="C132" s="129"/>
      <c r="D132" s="134" t="s">
        <v>18</v>
      </c>
      <c r="E132" s="134"/>
      <c r="F132" s="134"/>
      <c r="G132" s="112"/>
      <c r="H132" s="131"/>
      <c r="I132" s="246">
        <v>0</v>
      </c>
      <c r="J132" s="246">
        <v>0</v>
      </c>
      <c r="K132" s="246">
        <v>0</v>
      </c>
      <c r="L132" s="246">
        <v>0</v>
      </c>
      <c r="M132" s="383">
        <v>0</v>
      </c>
      <c r="N132" s="404"/>
    </row>
    <row r="133" spans="2:14" s="118" customFormat="1">
      <c r="B133" s="133"/>
      <c r="C133" s="129"/>
      <c r="D133" s="166" t="s">
        <v>8</v>
      </c>
      <c r="E133" s="134"/>
      <c r="F133" s="134"/>
      <c r="G133" s="112"/>
      <c r="H133" s="131"/>
      <c r="I133" s="246">
        <v>0</v>
      </c>
      <c r="J133" s="246">
        <v>0</v>
      </c>
      <c r="K133" s="246">
        <v>0</v>
      </c>
      <c r="L133" s="246">
        <v>0</v>
      </c>
      <c r="M133" s="383">
        <v>0</v>
      </c>
      <c r="N133" s="404"/>
    </row>
    <row r="134" spans="2:14" s="118" customFormat="1">
      <c r="B134" s="133"/>
      <c r="C134" s="129"/>
      <c r="D134" s="166" t="s">
        <v>58</v>
      </c>
      <c r="E134" s="134"/>
      <c r="F134" s="134"/>
      <c r="G134" s="112"/>
      <c r="H134" s="131"/>
      <c r="I134" s="246">
        <v>0</v>
      </c>
      <c r="J134" s="246">
        <v>0</v>
      </c>
      <c r="K134" s="246">
        <v>0</v>
      </c>
      <c r="L134" s="246">
        <v>0</v>
      </c>
      <c r="M134" s="383">
        <v>0</v>
      </c>
      <c r="N134" s="404"/>
    </row>
    <row r="135" spans="2:14" s="118" customFormat="1">
      <c r="B135" s="133"/>
      <c r="C135" s="129"/>
      <c r="D135" s="166" t="s">
        <v>73</v>
      </c>
      <c r="E135" s="134"/>
      <c r="F135" s="134"/>
      <c r="G135" s="112"/>
      <c r="H135" s="131"/>
      <c r="I135" s="246">
        <v>0</v>
      </c>
      <c r="J135" s="246">
        <v>0</v>
      </c>
      <c r="K135" s="246">
        <v>0</v>
      </c>
      <c r="L135" s="246">
        <v>0</v>
      </c>
      <c r="M135" s="383">
        <v>0</v>
      </c>
      <c r="N135" s="404"/>
    </row>
    <row r="136" spans="2:14" s="118" customFormat="1">
      <c r="B136" s="133"/>
      <c r="C136" s="129"/>
      <c r="D136" s="166" t="s">
        <v>60</v>
      </c>
      <c r="E136" s="134"/>
      <c r="F136" s="134"/>
      <c r="G136" s="112"/>
      <c r="H136" s="131"/>
      <c r="I136" s="246">
        <v>0</v>
      </c>
      <c r="J136" s="246">
        <v>0</v>
      </c>
      <c r="K136" s="246">
        <v>0</v>
      </c>
      <c r="L136" s="246">
        <v>0</v>
      </c>
      <c r="M136" s="383">
        <v>0</v>
      </c>
      <c r="N136" s="404"/>
    </row>
    <row r="137" spans="2:14" s="118" customFormat="1">
      <c r="B137" s="133"/>
      <c r="C137" s="129"/>
      <c r="D137" s="166" t="s">
        <v>40</v>
      </c>
      <c r="E137" s="134"/>
      <c r="F137" s="134"/>
      <c r="G137" s="112"/>
      <c r="H137" s="131"/>
      <c r="I137" s="246">
        <v>0</v>
      </c>
      <c r="J137" s="246">
        <v>0</v>
      </c>
      <c r="K137" s="246">
        <v>0</v>
      </c>
      <c r="L137" s="246">
        <v>0</v>
      </c>
      <c r="M137" s="383">
        <v>0</v>
      </c>
      <c r="N137" s="404"/>
    </row>
    <row r="138" spans="2:14" s="118" customFormat="1" ht="16.8">
      <c r="B138" s="133"/>
      <c r="C138" s="129"/>
      <c r="D138" s="134" t="s">
        <v>28</v>
      </c>
      <c r="E138" s="134"/>
      <c r="F138" s="134"/>
      <c r="G138" s="112"/>
      <c r="H138" s="131"/>
      <c r="I138" s="178">
        <v>0</v>
      </c>
      <c r="J138" s="178">
        <v>0</v>
      </c>
      <c r="K138" s="178">
        <v>0</v>
      </c>
      <c r="L138" s="178">
        <v>0</v>
      </c>
      <c r="M138" s="389">
        <v>0</v>
      </c>
      <c r="N138" s="404"/>
    </row>
    <row r="139" spans="2:14" s="118" customFormat="1">
      <c r="B139" s="133"/>
      <c r="C139" s="169" t="s">
        <v>87</v>
      </c>
      <c r="D139" s="134"/>
      <c r="E139" s="134"/>
      <c r="F139" s="134"/>
      <c r="G139" s="112"/>
      <c r="H139" s="131"/>
      <c r="I139" s="142">
        <f>SUM(I119:I138)</f>
        <v>0</v>
      </c>
      <c r="J139" s="143">
        <f>SUM(J119:J138)</f>
        <v>0</v>
      </c>
      <c r="K139" s="143">
        <f>SUM(K119:K138)</f>
        <v>0</v>
      </c>
      <c r="L139" s="143">
        <f>SUM(L119:L138)</f>
        <v>0</v>
      </c>
      <c r="M139" s="385">
        <f>SUM(M119:M138)</f>
        <v>0</v>
      </c>
      <c r="N139" s="404"/>
    </row>
    <row r="140" spans="2:14" s="118" customFormat="1" ht="7.5" customHeight="1">
      <c r="B140" s="133"/>
      <c r="C140" s="129"/>
      <c r="D140" s="148"/>
      <c r="E140" s="148"/>
      <c r="F140" s="148"/>
      <c r="G140" s="112"/>
      <c r="H140" s="131"/>
      <c r="I140" s="149"/>
      <c r="J140" s="150"/>
      <c r="K140" s="150"/>
      <c r="L140" s="150"/>
      <c r="M140" s="150"/>
      <c r="N140" s="407"/>
    </row>
    <row r="141" spans="2:14" s="118" customFormat="1" ht="12" customHeight="1">
      <c r="B141" s="133"/>
      <c r="C141" s="165" t="s">
        <v>88</v>
      </c>
      <c r="D141" s="134"/>
      <c r="E141" s="179"/>
      <c r="F141" s="179"/>
      <c r="G141" s="180"/>
      <c r="H141" s="131"/>
      <c r="I141" s="151"/>
      <c r="J141" s="152"/>
      <c r="K141" s="152"/>
      <c r="L141" s="152"/>
      <c r="M141" s="152"/>
      <c r="N141" s="407"/>
    </row>
    <row r="142" spans="2:14" s="118" customFormat="1">
      <c r="B142" s="133"/>
      <c r="C142" s="134"/>
      <c r="D142" s="166" t="s">
        <v>3</v>
      </c>
      <c r="E142" s="121"/>
      <c r="F142" s="121"/>
      <c r="G142" s="180"/>
      <c r="H142" s="131"/>
      <c r="I142" s="246">
        <v>0</v>
      </c>
      <c r="J142" s="246">
        <v>0</v>
      </c>
      <c r="K142" s="246">
        <v>0</v>
      </c>
      <c r="L142" s="246">
        <v>0</v>
      </c>
      <c r="M142" s="383">
        <v>0</v>
      </c>
      <c r="N142" s="404"/>
    </row>
    <row r="143" spans="2:14" s="118" customFormat="1">
      <c r="B143" s="133"/>
      <c r="C143" s="134"/>
      <c r="D143" s="166" t="s">
        <v>4</v>
      </c>
      <c r="E143" s="121"/>
      <c r="F143" s="121"/>
      <c r="G143" s="180"/>
      <c r="H143" s="131"/>
      <c r="I143" s="246">
        <v>0</v>
      </c>
      <c r="J143" s="246">
        <v>0</v>
      </c>
      <c r="K143" s="246">
        <v>0</v>
      </c>
      <c r="L143" s="246">
        <v>0</v>
      </c>
      <c r="M143" s="383">
        <v>0</v>
      </c>
      <c r="N143" s="404"/>
    </row>
    <row r="144" spans="2:14" s="118" customFormat="1">
      <c r="B144" s="133"/>
      <c r="C144" s="134"/>
      <c r="D144" s="137" t="s">
        <v>1012</v>
      </c>
      <c r="E144" s="121"/>
      <c r="F144" s="121"/>
      <c r="G144" s="180"/>
      <c r="H144" s="131"/>
      <c r="I144" s="246">
        <v>0</v>
      </c>
      <c r="J144" s="246">
        <v>0</v>
      </c>
      <c r="K144" s="246">
        <v>0</v>
      </c>
      <c r="L144" s="246">
        <v>0</v>
      </c>
      <c r="M144" s="383">
        <v>0</v>
      </c>
      <c r="N144" s="404"/>
    </row>
    <row r="145" spans="2:14" s="118" customFormat="1">
      <c r="B145" s="133"/>
      <c r="C145" s="134"/>
      <c r="D145" s="134" t="s">
        <v>53</v>
      </c>
      <c r="E145" s="121"/>
      <c r="F145" s="121"/>
      <c r="G145" s="180"/>
      <c r="H145" s="131"/>
      <c r="I145" s="246">
        <v>0</v>
      </c>
      <c r="J145" s="246">
        <v>0</v>
      </c>
      <c r="K145" s="246">
        <v>0</v>
      </c>
      <c r="L145" s="246">
        <v>0</v>
      </c>
      <c r="M145" s="383">
        <v>0</v>
      </c>
      <c r="N145" s="404"/>
    </row>
    <row r="146" spans="2:14" s="118" customFormat="1">
      <c r="B146" s="133"/>
      <c r="C146" s="134"/>
      <c r="D146" s="134" t="s">
        <v>55</v>
      </c>
      <c r="E146" s="121"/>
      <c r="F146" s="121"/>
      <c r="G146" s="180"/>
      <c r="H146" s="131"/>
      <c r="I146" s="246">
        <v>0</v>
      </c>
      <c r="J146" s="246">
        <v>0</v>
      </c>
      <c r="K146" s="246">
        <v>0</v>
      </c>
      <c r="L146" s="246">
        <v>0</v>
      </c>
      <c r="M146" s="383">
        <v>0</v>
      </c>
      <c r="N146" s="404"/>
    </row>
    <row r="147" spans="2:14" s="118" customFormat="1">
      <c r="B147" s="133"/>
      <c r="C147" s="134"/>
      <c r="D147" s="166" t="s">
        <v>7</v>
      </c>
      <c r="E147" s="121"/>
      <c r="F147" s="121"/>
      <c r="G147" s="180"/>
      <c r="H147" s="131"/>
      <c r="I147" s="246">
        <v>0</v>
      </c>
      <c r="J147" s="246">
        <v>0</v>
      </c>
      <c r="K147" s="246">
        <v>0</v>
      </c>
      <c r="L147" s="246">
        <v>0</v>
      </c>
      <c r="M147" s="383">
        <v>0</v>
      </c>
      <c r="N147" s="404"/>
    </row>
    <row r="148" spans="2:14" s="118" customFormat="1" ht="16.8">
      <c r="B148" s="133"/>
      <c r="C148" s="134"/>
      <c r="D148" s="134" t="s">
        <v>9</v>
      </c>
      <c r="E148" s="121"/>
      <c r="F148" s="121"/>
      <c r="G148" s="180"/>
      <c r="H148" s="131"/>
      <c r="I148" s="178">
        <v>0</v>
      </c>
      <c r="J148" s="178">
        <v>0</v>
      </c>
      <c r="K148" s="178">
        <v>0</v>
      </c>
      <c r="L148" s="178">
        <v>0</v>
      </c>
      <c r="M148" s="389">
        <v>0</v>
      </c>
      <c r="N148" s="404"/>
    </row>
    <row r="149" spans="2:14" s="118" customFormat="1">
      <c r="B149" s="133"/>
      <c r="C149" s="148" t="s">
        <v>89</v>
      </c>
      <c r="D149" s="134"/>
      <c r="E149" s="179"/>
      <c r="F149" s="179"/>
      <c r="G149" s="180"/>
      <c r="H149" s="131"/>
      <c r="I149" s="142">
        <f>SUM(I142:I148)</f>
        <v>0</v>
      </c>
      <c r="J149" s="143">
        <f>SUM(J142:J148)</f>
        <v>0</v>
      </c>
      <c r="K149" s="143">
        <f>SUM(K142:K148)</f>
        <v>0</v>
      </c>
      <c r="L149" s="143">
        <f>SUM(L142:L148)</f>
        <v>0</v>
      </c>
      <c r="M149" s="385">
        <f>SUM(M142:M148)</f>
        <v>0</v>
      </c>
      <c r="N149" s="410"/>
    </row>
    <row r="150" spans="2:14" s="118" customFormat="1" ht="7.5" customHeight="1">
      <c r="B150" s="133"/>
      <c r="C150" s="165"/>
      <c r="D150" s="134"/>
      <c r="E150" s="179"/>
      <c r="F150" s="179"/>
      <c r="G150" s="180"/>
      <c r="H150" s="131"/>
      <c r="I150" s="145"/>
      <c r="J150" s="146"/>
      <c r="K150" s="146"/>
      <c r="L150" s="146"/>
      <c r="M150" s="146"/>
      <c r="N150" s="410"/>
    </row>
    <row r="151" spans="2:14" s="118" customFormat="1">
      <c r="B151" s="133"/>
      <c r="C151" s="165" t="s">
        <v>90</v>
      </c>
      <c r="D151" s="134"/>
      <c r="E151" s="179"/>
      <c r="F151" s="179"/>
      <c r="G151" s="180"/>
      <c r="H151" s="131"/>
      <c r="I151" s="153">
        <v>0</v>
      </c>
      <c r="J151" s="153">
        <v>0</v>
      </c>
      <c r="K151" s="153">
        <v>0</v>
      </c>
      <c r="L151" s="153">
        <v>0</v>
      </c>
      <c r="M151" s="386">
        <v>0</v>
      </c>
      <c r="N151" s="404"/>
    </row>
    <row r="152" spans="2:14" s="118" customFormat="1">
      <c r="B152" s="133"/>
      <c r="C152" s="165" t="s">
        <v>110</v>
      </c>
      <c r="D152" s="134"/>
      <c r="E152" s="179"/>
      <c r="F152" s="179"/>
      <c r="G152" s="180"/>
      <c r="H152" s="131"/>
      <c r="I152" s="144">
        <v>0</v>
      </c>
      <c r="J152" s="144">
        <v>0</v>
      </c>
      <c r="K152" s="144">
        <v>0</v>
      </c>
      <c r="L152" s="144">
        <v>0</v>
      </c>
      <c r="M152" s="383">
        <v>0</v>
      </c>
      <c r="N152" s="404"/>
    </row>
    <row r="153" spans="2:14" s="129" customFormat="1" ht="7.5" customHeight="1">
      <c r="B153" s="133"/>
      <c r="C153" s="165"/>
      <c r="D153" s="134"/>
      <c r="E153" s="179"/>
      <c r="F153" s="179"/>
      <c r="G153" s="180"/>
      <c r="H153" s="131"/>
      <c r="I153" s="146"/>
      <c r="J153" s="146"/>
      <c r="K153" s="146"/>
      <c r="L153" s="146"/>
      <c r="M153" s="146"/>
      <c r="N153" s="407"/>
    </row>
    <row r="154" spans="2:14" s="118" customFormat="1" ht="16.8">
      <c r="B154" s="109" t="s">
        <v>54</v>
      </c>
      <c r="C154" s="110"/>
      <c r="D154" s="110"/>
      <c r="E154" s="129"/>
      <c r="F154" s="129"/>
      <c r="G154" s="130"/>
      <c r="H154" s="181"/>
      <c r="I154" s="182">
        <f>I104+I116+I139+I149+I151+I152</f>
        <v>0</v>
      </c>
      <c r="J154" s="182">
        <f>J104+J116+J139+J149+J151+J152</f>
        <v>0</v>
      </c>
      <c r="K154" s="182">
        <f>K104+K116+K139+K149+K151+K152</f>
        <v>0</v>
      </c>
      <c r="L154" s="182">
        <f>L104+L116+L139+L149+L151+L152</f>
        <v>0</v>
      </c>
      <c r="M154" s="391">
        <f>M104+M116+M139+M149+M151+M152</f>
        <v>0</v>
      </c>
      <c r="N154" s="404"/>
    </row>
    <row r="155" spans="2:14" s="129" customFormat="1" ht="7.5" customHeight="1">
      <c r="B155" s="133"/>
      <c r="C155" s="134"/>
      <c r="D155" s="134"/>
      <c r="E155" s="121"/>
      <c r="F155" s="121"/>
      <c r="G155" s="130"/>
      <c r="H155" s="131"/>
      <c r="I155" s="146"/>
      <c r="J155" s="146"/>
      <c r="K155" s="146"/>
      <c r="L155" s="146"/>
      <c r="M155" s="146"/>
      <c r="N155" s="407"/>
    </row>
    <row r="156" spans="2:14" s="118" customFormat="1" ht="17.399999999999999" thickBot="1">
      <c r="B156" s="109" t="s">
        <v>95</v>
      </c>
      <c r="C156" s="110"/>
      <c r="D156" s="110"/>
      <c r="E156" s="129"/>
      <c r="F156" s="129"/>
      <c r="G156" s="130"/>
      <c r="H156" s="181"/>
      <c r="I156" s="242">
        <f>I64-I154</f>
        <v>0</v>
      </c>
      <c r="J156" s="242">
        <f>J64-J154</f>
        <v>0</v>
      </c>
      <c r="K156" s="242">
        <f>K64-K154</f>
        <v>0</v>
      </c>
      <c r="L156" s="242">
        <f>L64-L154</f>
        <v>0</v>
      </c>
      <c r="M156" s="392">
        <f>M64-M154</f>
        <v>0</v>
      </c>
      <c r="N156" s="404"/>
    </row>
    <row r="157" spans="2:14" s="129" customFormat="1" ht="5.0999999999999996" customHeight="1" thickTop="1">
      <c r="B157" s="186"/>
      <c r="C157" s="185"/>
      <c r="D157" s="185"/>
      <c r="E157" s="162"/>
      <c r="F157" s="162"/>
      <c r="G157" s="163"/>
      <c r="H157" s="164"/>
      <c r="I157" s="164"/>
      <c r="J157" s="164"/>
      <c r="K157" s="164"/>
      <c r="L157" s="164"/>
      <c r="M157" s="164"/>
      <c r="N157" s="411"/>
    </row>
    <row r="158" spans="2:14">
      <c r="B158" s="109" t="s">
        <v>91</v>
      </c>
      <c r="C158" s="110"/>
      <c r="D158" s="110"/>
      <c r="E158" s="111"/>
      <c r="F158" s="111"/>
      <c r="G158" s="112"/>
      <c r="H158" s="120"/>
      <c r="I158" s="187"/>
      <c r="J158" s="187"/>
      <c r="K158" s="187"/>
      <c r="L158" s="187"/>
      <c r="M158" s="187"/>
      <c r="N158" s="407"/>
    </row>
    <row r="159" spans="2:14">
      <c r="B159" s="133"/>
      <c r="C159" s="134"/>
      <c r="D159" s="137" t="s">
        <v>147</v>
      </c>
      <c r="E159" s="138" t="str">
        <f>E17</f>
        <v/>
      </c>
      <c r="F159" s="111"/>
      <c r="G159" s="112"/>
      <c r="H159" s="120"/>
      <c r="I159" s="188">
        <f>'2) Enrollment Chart'!D79</f>
        <v>0</v>
      </c>
      <c r="J159" s="188">
        <f>'2) Enrollment Chart'!E79</f>
        <v>0</v>
      </c>
      <c r="K159" s="188">
        <f>'2) Enrollment Chart'!F79</f>
        <v>0</v>
      </c>
      <c r="L159" s="188">
        <f>'2) Enrollment Chart'!G79</f>
        <v>0</v>
      </c>
      <c r="M159" s="393">
        <f>'2) Enrollment Chart'!H79</f>
        <v>0</v>
      </c>
      <c r="N159" s="404"/>
    </row>
    <row r="160" spans="2:14">
      <c r="B160" s="133"/>
      <c r="C160" s="134"/>
      <c r="D160" s="137" t="s">
        <v>187</v>
      </c>
      <c r="E160" s="138" t="str">
        <f t="shared" ref="E160:E173" si="0">E18</f>
        <v/>
      </c>
      <c r="F160" s="111"/>
      <c r="G160" s="112"/>
      <c r="H160" s="120"/>
      <c r="I160" s="188">
        <f>'2) Enrollment Chart'!D84</f>
        <v>0</v>
      </c>
      <c r="J160" s="188">
        <f>'2) Enrollment Chart'!E84</f>
        <v>0</v>
      </c>
      <c r="K160" s="188">
        <f>'2) Enrollment Chart'!F84</f>
        <v>0</v>
      </c>
      <c r="L160" s="188">
        <f>'2) Enrollment Chart'!G84</f>
        <v>0</v>
      </c>
      <c r="M160" s="393">
        <f>'2) Enrollment Chart'!H84</f>
        <v>0</v>
      </c>
      <c r="N160" s="404"/>
    </row>
    <row r="161" spans="2:14">
      <c r="B161" s="133"/>
      <c r="C161" s="134"/>
      <c r="D161" s="137" t="s">
        <v>188</v>
      </c>
      <c r="E161" s="138" t="str">
        <f t="shared" si="0"/>
        <v/>
      </c>
      <c r="F161" s="111"/>
      <c r="G161" s="112"/>
      <c r="H161" s="120"/>
      <c r="I161" s="188">
        <f>'2) Enrollment Chart'!D88</f>
        <v>0</v>
      </c>
      <c r="J161" s="188">
        <f>'2) Enrollment Chart'!E88</f>
        <v>0</v>
      </c>
      <c r="K161" s="188">
        <f>'2) Enrollment Chart'!F88</f>
        <v>0</v>
      </c>
      <c r="L161" s="188">
        <f>'2) Enrollment Chart'!G88</f>
        <v>0</v>
      </c>
      <c r="M161" s="393">
        <f>'2) Enrollment Chart'!H88</f>
        <v>0</v>
      </c>
      <c r="N161" s="404"/>
    </row>
    <row r="162" spans="2:14">
      <c r="B162" s="133"/>
      <c r="C162" s="134"/>
      <c r="D162" s="137" t="s">
        <v>189</v>
      </c>
      <c r="E162" s="138" t="str">
        <f t="shared" si="0"/>
        <v/>
      </c>
      <c r="F162" s="111"/>
      <c r="G162" s="112"/>
      <c r="H162" s="120"/>
      <c r="I162" s="188">
        <f>'2) Enrollment Chart'!D89</f>
        <v>0</v>
      </c>
      <c r="J162" s="188">
        <f>'2) Enrollment Chart'!E89</f>
        <v>0</v>
      </c>
      <c r="K162" s="188">
        <f>'2) Enrollment Chart'!F89</f>
        <v>0</v>
      </c>
      <c r="L162" s="188">
        <f>'2) Enrollment Chart'!G89</f>
        <v>0</v>
      </c>
      <c r="M162" s="393">
        <f>'2) Enrollment Chart'!H89</f>
        <v>0</v>
      </c>
      <c r="N162" s="404"/>
    </row>
    <row r="163" spans="2:14">
      <c r="B163" s="133"/>
      <c r="C163" s="134"/>
      <c r="D163" s="137" t="s">
        <v>190</v>
      </c>
      <c r="E163" s="138" t="str">
        <f t="shared" si="0"/>
        <v/>
      </c>
      <c r="F163" s="111"/>
      <c r="G163" s="112"/>
      <c r="H163" s="120"/>
      <c r="I163" s="188">
        <f>'2) Enrollment Chart'!D90</f>
        <v>0</v>
      </c>
      <c r="J163" s="188">
        <f>'2) Enrollment Chart'!E90</f>
        <v>0</v>
      </c>
      <c r="K163" s="188">
        <f>'2) Enrollment Chart'!F90</f>
        <v>0</v>
      </c>
      <c r="L163" s="188">
        <f>'2) Enrollment Chart'!G90</f>
        <v>0</v>
      </c>
      <c r="M163" s="393">
        <f>'2) Enrollment Chart'!H90</f>
        <v>0</v>
      </c>
      <c r="N163" s="404"/>
    </row>
    <row r="164" spans="2:14">
      <c r="B164" s="133"/>
      <c r="C164" s="134"/>
      <c r="D164" s="137" t="s">
        <v>191</v>
      </c>
      <c r="E164" s="138" t="str">
        <f t="shared" si="0"/>
        <v/>
      </c>
      <c r="F164" s="111"/>
      <c r="G164" s="112"/>
      <c r="H164" s="120"/>
      <c r="I164" s="188">
        <f>'2) Enrollment Chart'!D91</f>
        <v>0</v>
      </c>
      <c r="J164" s="188">
        <f>'2) Enrollment Chart'!E91</f>
        <v>0</v>
      </c>
      <c r="K164" s="188">
        <f>'2) Enrollment Chart'!F91</f>
        <v>0</v>
      </c>
      <c r="L164" s="188">
        <f>'2) Enrollment Chart'!G91</f>
        <v>0</v>
      </c>
      <c r="M164" s="393">
        <f>'2) Enrollment Chart'!H91</f>
        <v>0</v>
      </c>
      <c r="N164" s="404"/>
    </row>
    <row r="165" spans="2:14">
      <c r="B165" s="133"/>
      <c r="C165" s="134"/>
      <c r="D165" s="137" t="s">
        <v>192</v>
      </c>
      <c r="E165" s="138" t="str">
        <f t="shared" si="0"/>
        <v/>
      </c>
      <c r="F165" s="111"/>
      <c r="G165" s="112"/>
      <c r="H165" s="120"/>
      <c r="I165" s="188">
        <f>'2) Enrollment Chart'!D92</f>
        <v>0</v>
      </c>
      <c r="J165" s="188">
        <f>'2) Enrollment Chart'!E92</f>
        <v>0</v>
      </c>
      <c r="K165" s="188">
        <f>'2) Enrollment Chart'!F92</f>
        <v>0</v>
      </c>
      <c r="L165" s="188">
        <f>'2) Enrollment Chart'!G92</f>
        <v>0</v>
      </c>
      <c r="M165" s="393">
        <f>'2) Enrollment Chart'!H92</f>
        <v>0</v>
      </c>
      <c r="N165" s="404"/>
    </row>
    <row r="166" spans="2:14">
      <c r="B166" s="133"/>
      <c r="C166" s="134"/>
      <c r="D166" s="137" t="s">
        <v>193</v>
      </c>
      <c r="E166" s="138" t="str">
        <f t="shared" si="0"/>
        <v/>
      </c>
      <c r="F166" s="111"/>
      <c r="G166" s="112"/>
      <c r="H166" s="120"/>
      <c r="I166" s="188">
        <f>'2) Enrollment Chart'!D93</f>
        <v>0</v>
      </c>
      <c r="J166" s="188">
        <f>'2) Enrollment Chart'!E93</f>
        <v>0</v>
      </c>
      <c r="K166" s="188">
        <f>'2) Enrollment Chart'!F93</f>
        <v>0</v>
      </c>
      <c r="L166" s="188">
        <f>'2) Enrollment Chart'!G93</f>
        <v>0</v>
      </c>
      <c r="M166" s="393">
        <f>'2) Enrollment Chart'!H93</f>
        <v>0</v>
      </c>
      <c r="N166" s="404"/>
    </row>
    <row r="167" spans="2:14">
      <c r="B167" s="133"/>
      <c r="C167" s="134"/>
      <c r="D167" s="137" t="s">
        <v>194</v>
      </c>
      <c r="E167" s="138" t="str">
        <f t="shared" si="0"/>
        <v/>
      </c>
      <c r="F167" s="111"/>
      <c r="G167" s="112"/>
      <c r="H167" s="120"/>
      <c r="I167" s="188">
        <f>'2) Enrollment Chart'!D94</f>
        <v>0</v>
      </c>
      <c r="J167" s="188">
        <f>'2) Enrollment Chart'!E94</f>
        <v>0</v>
      </c>
      <c r="K167" s="188">
        <f>'2) Enrollment Chart'!F94</f>
        <v>0</v>
      </c>
      <c r="L167" s="188">
        <f>'2) Enrollment Chart'!G94</f>
        <v>0</v>
      </c>
      <c r="M167" s="393">
        <f>'2) Enrollment Chart'!H94</f>
        <v>0</v>
      </c>
      <c r="N167" s="404"/>
    </row>
    <row r="168" spans="2:14">
      <c r="B168" s="133"/>
      <c r="C168" s="134"/>
      <c r="D168" s="137" t="s">
        <v>195</v>
      </c>
      <c r="E168" s="138" t="str">
        <f t="shared" si="0"/>
        <v/>
      </c>
      <c r="F168" s="111"/>
      <c r="G168" s="112"/>
      <c r="H168" s="120"/>
      <c r="I168" s="188">
        <f>'2) Enrollment Chart'!D95</f>
        <v>0</v>
      </c>
      <c r="J168" s="188">
        <f>'2) Enrollment Chart'!E95</f>
        <v>0</v>
      </c>
      <c r="K168" s="188">
        <f>'2) Enrollment Chart'!F95</f>
        <v>0</v>
      </c>
      <c r="L168" s="188">
        <f>'2) Enrollment Chart'!G95</f>
        <v>0</v>
      </c>
      <c r="M168" s="393">
        <f>'2) Enrollment Chart'!H95</f>
        <v>0</v>
      </c>
      <c r="N168" s="404"/>
    </row>
    <row r="169" spans="2:14">
      <c r="B169" s="133"/>
      <c r="C169" s="134"/>
      <c r="D169" s="137" t="s">
        <v>196</v>
      </c>
      <c r="E169" s="138" t="str">
        <f t="shared" si="0"/>
        <v/>
      </c>
      <c r="F169" s="111"/>
      <c r="G169" s="112"/>
      <c r="H169" s="120"/>
      <c r="I169" s="188">
        <f>'2) Enrollment Chart'!D96</f>
        <v>0</v>
      </c>
      <c r="J169" s="188">
        <f>'2) Enrollment Chart'!E96</f>
        <v>0</v>
      </c>
      <c r="K169" s="188">
        <f>'2) Enrollment Chart'!F96</f>
        <v>0</v>
      </c>
      <c r="L169" s="188">
        <f>'2) Enrollment Chart'!G96</f>
        <v>0</v>
      </c>
      <c r="M169" s="393">
        <f>'2) Enrollment Chart'!H96</f>
        <v>0</v>
      </c>
      <c r="N169" s="404"/>
    </row>
    <row r="170" spans="2:14">
      <c r="B170" s="133"/>
      <c r="C170" s="134"/>
      <c r="D170" s="137" t="s">
        <v>197</v>
      </c>
      <c r="E170" s="138" t="str">
        <f t="shared" si="0"/>
        <v/>
      </c>
      <c r="F170" s="111"/>
      <c r="G170" s="112"/>
      <c r="H170" s="120"/>
      <c r="I170" s="188">
        <f>'2) Enrollment Chart'!D97</f>
        <v>0</v>
      </c>
      <c r="J170" s="188">
        <f>'2) Enrollment Chart'!E97</f>
        <v>0</v>
      </c>
      <c r="K170" s="188">
        <f>'2) Enrollment Chart'!F97</f>
        <v>0</v>
      </c>
      <c r="L170" s="188">
        <f>'2) Enrollment Chart'!G97</f>
        <v>0</v>
      </c>
      <c r="M170" s="393">
        <f>'2) Enrollment Chart'!H97</f>
        <v>0</v>
      </c>
      <c r="N170" s="404"/>
    </row>
    <row r="171" spans="2:14">
      <c r="B171" s="133"/>
      <c r="C171" s="134"/>
      <c r="D171" s="137" t="s">
        <v>198</v>
      </c>
      <c r="E171" s="138" t="str">
        <f t="shared" si="0"/>
        <v/>
      </c>
      <c r="F171" s="111"/>
      <c r="G171" s="112"/>
      <c r="H171" s="120"/>
      <c r="I171" s="188">
        <f>'2) Enrollment Chart'!D98</f>
        <v>0</v>
      </c>
      <c r="J171" s="188">
        <f>'2) Enrollment Chart'!E98</f>
        <v>0</v>
      </c>
      <c r="K171" s="188">
        <f>'2) Enrollment Chart'!F98</f>
        <v>0</v>
      </c>
      <c r="L171" s="188">
        <f>'2) Enrollment Chart'!G98</f>
        <v>0</v>
      </c>
      <c r="M171" s="393">
        <f>'2) Enrollment Chart'!H98</f>
        <v>0</v>
      </c>
      <c r="N171" s="404"/>
    </row>
    <row r="172" spans="2:14">
      <c r="B172" s="133"/>
      <c r="C172" s="134"/>
      <c r="D172" s="137" t="s">
        <v>199</v>
      </c>
      <c r="E172" s="138" t="str">
        <f t="shared" si="0"/>
        <v/>
      </c>
      <c r="F172" s="111"/>
      <c r="G172" s="112"/>
      <c r="H172" s="120"/>
      <c r="I172" s="188">
        <f>'2) Enrollment Chart'!D99</f>
        <v>0</v>
      </c>
      <c r="J172" s="188">
        <f>'2) Enrollment Chart'!E99</f>
        <v>0</v>
      </c>
      <c r="K172" s="188">
        <f>'2) Enrollment Chart'!F99</f>
        <v>0</v>
      </c>
      <c r="L172" s="188">
        <f>'2) Enrollment Chart'!G99</f>
        <v>0</v>
      </c>
      <c r="M172" s="393">
        <f>'2) Enrollment Chart'!H99</f>
        <v>0</v>
      </c>
      <c r="N172" s="404"/>
    </row>
    <row r="173" spans="2:14">
      <c r="B173" s="133"/>
      <c r="C173" s="134"/>
      <c r="D173" s="137" t="s">
        <v>200</v>
      </c>
      <c r="E173" s="138" t="str">
        <f t="shared" si="0"/>
        <v/>
      </c>
      <c r="F173" s="111"/>
      <c r="G173" s="112"/>
      <c r="H173" s="120"/>
      <c r="I173" s="188">
        <f>'2) Enrollment Chart'!D100</f>
        <v>0</v>
      </c>
      <c r="J173" s="188">
        <f>'2) Enrollment Chart'!E100</f>
        <v>0</v>
      </c>
      <c r="K173" s="188">
        <f>'2) Enrollment Chart'!F100</f>
        <v>0</v>
      </c>
      <c r="L173" s="188">
        <f>'2) Enrollment Chart'!G100</f>
        <v>0</v>
      </c>
      <c r="M173" s="393">
        <f>'2) Enrollment Chart'!H100</f>
        <v>0</v>
      </c>
      <c r="N173" s="404"/>
    </row>
    <row r="174" spans="2:14" ht="16.8">
      <c r="B174" s="133"/>
      <c r="C174" s="134"/>
      <c r="D174" s="137" t="s">
        <v>148</v>
      </c>
      <c r="E174" s="137" t="str">
        <f>IF(CONTROL!E151="","","Schools Count = "&amp;CONTROL!E151)</f>
        <v/>
      </c>
      <c r="F174" s="111"/>
      <c r="G174" s="112"/>
      <c r="H174" s="189"/>
      <c r="I174" s="520">
        <f>SUM('2) Enrollment Chart'!D101:D135)</f>
        <v>0</v>
      </c>
      <c r="J174" s="520">
        <f>SUM('2) Enrollment Chart'!E101:E135)</f>
        <v>0</v>
      </c>
      <c r="K174" s="520">
        <f>SUM('2) Enrollment Chart'!F101:F135)</f>
        <v>0</v>
      </c>
      <c r="L174" s="520">
        <f>SUM('2) Enrollment Chart'!G101:G135)</f>
        <v>0</v>
      </c>
      <c r="M174" s="521">
        <f>SUM('2) Enrollment Chart'!H101:H135)</f>
        <v>0</v>
      </c>
      <c r="N174" s="404"/>
    </row>
    <row r="175" spans="2:14" ht="16.8">
      <c r="B175" s="109" t="s">
        <v>92</v>
      </c>
      <c r="C175" s="110"/>
      <c r="D175" s="110"/>
      <c r="E175" s="111"/>
      <c r="F175" s="111"/>
      <c r="G175" s="112"/>
      <c r="H175" s="190"/>
      <c r="I175" s="518">
        <f>SUM(I159:I174)</f>
        <v>0</v>
      </c>
      <c r="J175" s="518">
        <f>SUM(J159:J174)</f>
        <v>0</v>
      </c>
      <c r="K175" s="518">
        <f>SUM(K159:K174)</f>
        <v>0</v>
      </c>
      <c r="L175" s="518">
        <f>SUM(L159:L174)</f>
        <v>0</v>
      </c>
      <c r="M175" s="519">
        <f>SUM(M159:M174)</f>
        <v>0</v>
      </c>
      <c r="N175" s="404"/>
    </row>
    <row r="176" spans="2:14" s="134" customFormat="1" ht="7.5" customHeight="1">
      <c r="B176" s="119"/>
      <c r="C176" s="111"/>
      <c r="D176" s="111"/>
      <c r="E176" s="111"/>
      <c r="F176" s="111"/>
      <c r="G176" s="112"/>
      <c r="H176" s="120"/>
      <c r="I176" s="191"/>
      <c r="J176" s="191"/>
      <c r="K176" s="191"/>
      <c r="L176" s="191"/>
      <c r="M176" s="191"/>
      <c r="N176" s="408"/>
    </row>
    <row r="177" spans="2:14" ht="16.8">
      <c r="B177" s="109" t="s">
        <v>93</v>
      </c>
      <c r="C177" s="110"/>
      <c r="D177" s="110"/>
      <c r="E177" s="111"/>
      <c r="F177" s="111"/>
      <c r="G177" s="112"/>
      <c r="H177" s="190"/>
      <c r="I177" s="192">
        <f>IF(I175&gt;0,I64/I175,0)</f>
        <v>0</v>
      </c>
      <c r="J177" s="192">
        <f>IF(J175&gt;0,J64/J175,0)</f>
        <v>0</v>
      </c>
      <c r="K177" s="192">
        <f>IF(K175&gt;0,K64/K175,0)</f>
        <v>0</v>
      </c>
      <c r="L177" s="192">
        <f>IF(L175&gt;0,L64/L175,0)</f>
        <v>0</v>
      </c>
      <c r="M177" s="394">
        <f>IF(M175&gt;0,M64/M175,0)</f>
        <v>0</v>
      </c>
      <c r="N177" s="404"/>
    </row>
    <row r="178" spans="2:14" s="134" customFormat="1" ht="7.5" customHeight="1">
      <c r="B178" s="119"/>
      <c r="C178" s="111"/>
      <c r="D178" s="111"/>
      <c r="E178" s="111"/>
      <c r="F178" s="111"/>
      <c r="G178" s="112"/>
      <c r="H178" s="120"/>
      <c r="I178" s="191"/>
      <c r="J178" s="191"/>
      <c r="K178" s="191"/>
      <c r="L178" s="191"/>
      <c r="M178" s="191"/>
      <c r="N178" s="408"/>
    </row>
    <row r="179" spans="2:14" ht="17.399999999999999" thickBot="1">
      <c r="B179" s="109" t="s">
        <v>94</v>
      </c>
      <c r="C179" s="110"/>
      <c r="D179" s="110"/>
      <c r="E179" s="111"/>
      <c r="F179" s="111"/>
      <c r="G179" s="112"/>
      <c r="H179" s="190"/>
      <c r="I179" s="248">
        <f>IF(I175&gt;0,I154/I175,0)</f>
        <v>0</v>
      </c>
      <c r="J179" s="248">
        <f>IF(J175&gt;0,J154/J175,0)</f>
        <v>0</v>
      </c>
      <c r="K179" s="248">
        <f>IF(K175&gt;0,K154/K175,0)</f>
        <v>0</v>
      </c>
      <c r="L179" s="248">
        <f>IF(L175&gt;0,L154/L175,0)</f>
        <v>0</v>
      </c>
      <c r="M179" s="395">
        <f>IF(M175&gt;0,M154/M175,0)</f>
        <v>0</v>
      </c>
      <c r="N179" s="404"/>
    </row>
    <row r="180" spans="2:14" ht="7.5" customHeight="1" thickTop="1">
      <c r="B180" s="243"/>
      <c r="C180" s="244"/>
      <c r="D180" s="244"/>
      <c r="E180" s="185"/>
      <c r="F180" s="185"/>
      <c r="G180" s="194"/>
      <c r="H180" s="195"/>
      <c r="I180" s="195"/>
      <c r="J180" s="195"/>
      <c r="K180" s="195"/>
      <c r="L180" s="195"/>
      <c r="M180" s="195"/>
      <c r="N180" s="412"/>
    </row>
    <row r="181" spans="2:14">
      <c r="B181" s="109" t="s">
        <v>111</v>
      </c>
      <c r="C181" s="110"/>
      <c r="D181" s="110"/>
      <c r="E181" s="111"/>
      <c r="F181" s="112"/>
      <c r="G181" s="112"/>
      <c r="H181" s="120"/>
      <c r="I181" s="120"/>
      <c r="J181" s="120"/>
      <c r="K181" s="120"/>
      <c r="L181" s="120"/>
      <c r="M181" s="120"/>
      <c r="N181" s="413"/>
    </row>
    <row r="182" spans="2:14">
      <c r="B182" s="133"/>
      <c r="C182" s="169" t="s">
        <v>112</v>
      </c>
      <c r="D182" s="134"/>
      <c r="E182" s="111"/>
      <c r="F182" s="112"/>
      <c r="G182" s="112"/>
      <c r="H182" s="120"/>
      <c r="I182" s="120"/>
      <c r="J182" s="120"/>
      <c r="K182" s="120"/>
      <c r="L182" s="120"/>
      <c r="M182" s="120"/>
      <c r="N182" s="413"/>
    </row>
    <row r="183" spans="2:14">
      <c r="B183" s="133"/>
      <c r="C183" s="134"/>
      <c r="D183" s="522" t="s">
        <v>1046</v>
      </c>
      <c r="E183" s="523"/>
      <c r="F183" s="112"/>
      <c r="G183" s="112"/>
      <c r="H183" s="120"/>
      <c r="I183" s="361">
        <v>0</v>
      </c>
      <c r="J183" s="361">
        <v>0</v>
      </c>
      <c r="K183" s="198">
        <v>0</v>
      </c>
      <c r="L183" s="198">
        <v>0</v>
      </c>
      <c r="M183" s="396">
        <v>0</v>
      </c>
      <c r="N183" s="404"/>
    </row>
    <row r="184" spans="2:14">
      <c r="B184" s="133"/>
      <c r="C184" s="134"/>
      <c r="D184" s="522" t="s">
        <v>28</v>
      </c>
      <c r="E184" s="523"/>
      <c r="F184" s="112"/>
      <c r="G184" s="112"/>
      <c r="H184" s="120"/>
      <c r="I184" s="362">
        <v>0</v>
      </c>
      <c r="J184" s="362">
        <v>0</v>
      </c>
      <c r="K184" s="198">
        <v>0</v>
      </c>
      <c r="L184" s="198">
        <v>0</v>
      </c>
      <c r="M184" s="396">
        <v>0</v>
      </c>
      <c r="N184" s="404"/>
    </row>
    <row r="185" spans="2:14">
      <c r="B185" s="133"/>
      <c r="C185" s="134" t="s">
        <v>115</v>
      </c>
      <c r="D185" s="196"/>
      <c r="E185" s="197"/>
      <c r="F185" s="112"/>
      <c r="G185" s="112"/>
      <c r="H185" s="120"/>
      <c r="I185" s="199">
        <f>I183+I184</f>
        <v>0</v>
      </c>
      <c r="J185" s="200">
        <f>J183+J184</f>
        <v>0</v>
      </c>
      <c r="K185" s="200">
        <f>K183+K184</f>
        <v>0</v>
      </c>
      <c r="L185" s="200">
        <f>L183+L184</f>
        <v>0</v>
      </c>
      <c r="M185" s="397">
        <f>M183+M184</f>
        <v>0</v>
      </c>
      <c r="N185" s="404"/>
    </row>
    <row r="186" spans="2:14">
      <c r="B186" s="133"/>
      <c r="C186" s="134" t="s">
        <v>113</v>
      </c>
      <c r="D186" s="196"/>
      <c r="E186" s="197"/>
      <c r="F186" s="112"/>
      <c r="G186" s="112"/>
      <c r="H186" s="120"/>
      <c r="I186" s="201"/>
      <c r="J186" s="187"/>
      <c r="K186" s="187"/>
      <c r="L186" s="187"/>
      <c r="M186" s="187"/>
      <c r="N186" s="413"/>
    </row>
    <row r="187" spans="2:14">
      <c r="B187" s="133"/>
      <c r="C187" s="134"/>
      <c r="D187" s="522" t="s">
        <v>1047</v>
      </c>
      <c r="E187" s="523"/>
      <c r="F187" s="112"/>
      <c r="G187" s="112"/>
      <c r="H187" s="120"/>
      <c r="I187" s="144">
        <v>0</v>
      </c>
      <c r="J187" s="144">
        <v>0</v>
      </c>
      <c r="K187" s="144">
        <v>0</v>
      </c>
      <c r="L187" s="144">
        <v>0</v>
      </c>
      <c r="M187" s="383">
        <v>0</v>
      </c>
      <c r="N187" s="404"/>
    </row>
    <row r="188" spans="2:14">
      <c r="B188" s="133"/>
      <c r="C188" s="134"/>
      <c r="D188" s="522" t="s">
        <v>28</v>
      </c>
      <c r="E188" s="523"/>
      <c r="F188" s="112"/>
      <c r="G188" s="112"/>
      <c r="H188" s="120"/>
      <c r="I188" s="361">
        <v>0</v>
      </c>
      <c r="J188" s="198">
        <v>0</v>
      </c>
      <c r="K188" s="198">
        <v>0</v>
      </c>
      <c r="L188" s="198">
        <v>0</v>
      </c>
      <c r="M188" s="396">
        <v>0</v>
      </c>
      <c r="N188" s="404"/>
    </row>
    <row r="189" spans="2:14">
      <c r="B189" s="133"/>
      <c r="C189" s="134" t="s">
        <v>116</v>
      </c>
      <c r="D189" s="196"/>
      <c r="E189" s="197"/>
      <c r="F189" s="112"/>
      <c r="G189" s="112"/>
      <c r="H189" s="120"/>
      <c r="I189" s="199">
        <f>I187+I188</f>
        <v>0</v>
      </c>
      <c r="J189" s="200">
        <f>J187+J188</f>
        <v>0</v>
      </c>
      <c r="K189" s="200">
        <f>K187+K188</f>
        <v>0</v>
      </c>
      <c r="L189" s="200">
        <f>L187+L188</f>
        <v>0</v>
      </c>
      <c r="M189" s="397">
        <f>M187+M188</f>
        <v>0</v>
      </c>
      <c r="N189" s="404"/>
    </row>
    <row r="190" spans="2:14">
      <c r="B190" s="133"/>
      <c r="C190" s="134" t="s">
        <v>114</v>
      </c>
      <c r="D190" s="196"/>
      <c r="E190" s="197"/>
      <c r="F190" s="112"/>
      <c r="G190" s="130"/>
      <c r="H190" s="120"/>
      <c r="I190" s="201"/>
      <c r="J190" s="187"/>
      <c r="K190" s="187"/>
      <c r="L190" s="187"/>
      <c r="M190" s="187"/>
      <c r="N190" s="413"/>
    </row>
    <row r="191" spans="2:14">
      <c r="B191" s="133"/>
      <c r="C191" s="134"/>
      <c r="D191" s="522" t="s">
        <v>1048</v>
      </c>
      <c r="E191" s="523"/>
      <c r="F191" s="112"/>
      <c r="G191" s="112"/>
      <c r="H191" s="120"/>
      <c r="I191" s="361">
        <v>0</v>
      </c>
      <c r="J191" s="198">
        <v>0</v>
      </c>
      <c r="K191" s="198">
        <v>0</v>
      </c>
      <c r="L191" s="198">
        <v>0</v>
      </c>
      <c r="M191" s="396">
        <v>0</v>
      </c>
      <c r="N191" s="404"/>
    </row>
    <row r="192" spans="2:14">
      <c r="B192" s="133"/>
      <c r="C192" s="134"/>
      <c r="D192" s="522" t="s">
        <v>28</v>
      </c>
      <c r="E192" s="523"/>
      <c r="F192" s="112"/>
      <c r="G192" s="112"/>
      <c r="H192" s="120"/>
      <c r="I192" s="361">
        <v>0</v>
      </c>
      <c r="J192" s="198">
        <v>0</v>
      </c>
      <c r="K192" s="198">
        <v>0</v>
      </c>
      <c r="L192" s="198">
        <v>0</v>
      </c>
      <c r="M192" s="396">
        <v>0</v>
      </c>
      <c r="N192" s="404"/>
    </row>
    <row r="193" spans="2:14">
      <c r="B193" s="133"/>
      <c r="C193" s="134" t="s">
        <v>117</v>
      </c>
      <c r="D193" s="134"/>
      <c r="E193" s="111"/>
      <c r="F193" s="112"/>
      <c r="G193" s="112"/>
      <c r="H193" s="120"/>
      <c r="I193" s="199">
        <f>I191+I192</f>
        <v>0</v>
      </c>
      <c r="J193" s="200">
        <f>J191+J192</f>
        <v>0</v>
      </c>
      <c r="K193" s="200">
        <f>K191+K192</f>
        <v>0</v>
      </c>
      <c r="L193" s="200">
        <f>L191+L192</f>
        <v>0</v>
      </c>
      <c r="M193" s="397">
        <f>M191+M192</f>
        <v>0</v>
      </c>
      <c r="N193" s="404"/>
    </row>
    <row r="194" spans="2:14" ht="6.75" customHeight="1">
      <c r="B194" s="133"/>
      <c r="C194" s="134"/>
      <c r="D194" s="134"/>
      <c r="E194" s="111"/>
      <c r="F194" s="112"/>
      <c r="G194" s="112"/>
      <c r="H194" s="120"/>
      <c r="I194" s="201"/>
      <c r="J194" s="187"/>
      <c r="K194" s="187"/>
      <c r="L194" s="187"/>
      <c r="M194" s="187"/>
      <c r="N194" s="413"/>
    </row>
    <row r="195" spans="2:14">
      <c r="B195" s="109" t="s">
        <v>120</v>
      </c>
      <c r="C195" s="202"/>
      <c r="D195" s="202"/>
      <c r="E195" s="110"/>
      <c r="F195" s="203"/>
      <c r="G195" s="112"/>
      <c r="H195" s="120"/>
      <c r="I195" s="204">
        <f>I185+I189+I193</f>
        <v>0</v>
      </c>
      <c r="J195" s="205">
        <f>J185+J189+J193</f>
        <v>0</v>
      </c>
      <c r="K195" s="205">
        <f>K185+K189+K193</f>
        <v>0</v>
      </c>
      <c r="L195" s="205">
        <f>L185+L189+L193</f>
        <v>0</v>
      </c>
      <c r="M195" s="398">
        <f>M185+M189+M193</f>
        <v>0</v>
      </c>
      <c r="N195" s="404"/>
    </row>
    <row r="196" spans="2:14" ht="6.75" customHeight="1">
      <c r="B196" s="133"/>
      <c r="C196" s="134"/>
      <c r="D196" s="134"/>
      <c r="E196" s="111"/>
      <c r="F196" s="112"/>
      <c r="G196" s="112"/>
      <c r="H196" s="120"/>
      <c r="I196" s="201"/>
      <c r="J196" s="187"/>
      <c r="K196" s="187"/>
      <c r="L196" s="187"/>
      <c r="M196" s="187"/>
      <c r="N196" s="413"/>
    </row>
    <row r="197" spans="2:14">
      <c r="B197" s="109" t="s">
        <v>95</v>
      </c>
      <c r="C197" s="202"/>
      <c r="D197" s="202"/>
      <c r="E197" s="110"/>
      <c r="F197" s="203"/>
      <c r="G197" s="112"/>
      <c r="H197" s="120"/>
      <c r="I197" s="204">
        <f>I156+I195</f>
        <v>0</v>
      </c>
      <c r="J197" s="205">
        <f>J156+J195</f>
        <v>0</v>
      </c>
      <c r="K197" s="205">
        <f>K156+K195</f>
        <v>0</v>
      </c>
      <c r="L197" s="205">
        <f>L156+L195</f>
        <v>0</v>
      </c>
      <c r="M197" s="398">
        <f>M156+M195</f>
        <v>0</v>
      </c>
      <c r="N197" s="404"/>
    </row>
    <row r="198" spans="2:14" ht="6.75" customHeight="1">
      <c r="B198" s="133"/>
      <c r="C198" s="134"/>
      <c r="D198" s="134"/>
      <c r="E198" s="111"/>
      <c r="F198" s="112"/>
      <c r="G198" s="112"/>
      <c r="H198" s="120"/>
      <c r="I198" s="201"/>
      <c r="J198" s="187"/>
      <c r="K198" s="187"/>
      <c r="L198" s="187"/>
      <c r="M198" s="187"/>
      <c r="N198" s="413"/>
    </row>
    <row r="199" spans="2:14">
      <c r="B199" s="109" t="s">
        <v>118</v>
      </c>
      <c r="C199" s="111"/>
      <c r="D199" s="111"/>
      <c r="E199" s="111"/>
      <c r="F199" s="112"/>
      <c r="G199" s="112"/>
      <c r="H199" s="120"/>
      <c r="I199" s="361">
        <v>0</v>
      </c>
      <c r="J199" s="206">
        <f>I201</f>
        <v>0</v>
      </c>
      <c r="K199" s="206">
        <f t="shared" ref="K199:M199" si="1">J201</f>
        <v>0</v>
      </c>
      <c r="L199" s="206">
        <f t="shared" si="1"/>
        <v>0</v>
      </c>
      <c r="M199" s="399">
        <f t="shared" si="1"/>
        <v>0</v>
      </c>
      <c r="N199" s="404"/>
    </row>
    <row r="200" spans="2:14" ht="6.75" customHeight="1">
      <c r="B200" s="133"/>
      <c r="C200" s="134"/>
      <c r="D200" s="134"/>
      <c r="E200" s="111"/>
      <c r="F200" s="112"/>
      <c r="G200" s="112"/>
      <c r="H200" s="120"/>
      <c r="I200" s="187"/>
      <c r="J200" s="187"/>
      <c r="K200" s="187"/>
      <c r="L200" s="187"/>
      <c r="M200" s="187"/>
      <c r="N200" s="413"/>
    </row>
    <row r="201" spans="2:14" ht="15.6" thickBot="1">
      <c r="B201" s="183" t="s">
        <v>119</v>
      </c>
      <c r="C201" s="184"/>
      <c r="D201" s="184"/>
      <c r="E201" s="184"/>
      <c r="F201" s="207"/>
      <c r="G201" s="193"/>
      <c r="H201" s="208"/>
      <c r="I201" s="209">
        <f>I197+I199</f>
        <v>0</v>
      </c>
      <c r="J201" s="209">
        <f>J197+J199</f>
        <v>0</v>
      </c>
      <c r="K201" s="209">
        <f>K197+K199</f>
        <v>0</v>
      </c>
      <c r="L201" s="209">
        <f>L197+L199</f>
        <v>0</v>
      </c>
      <c r="M201" s="400">
        <f>M197+M199</f>
        <v>0</v>
      </c>
      <c r="N201" s="414"/>
    </row>
    <row r="202" spans="2:14" ht="15.6" thickTop="1"/>
  </sheetData>
  <sheetProtection password="CA09" sheet="1" objects="1" scenarios="1"/>
  <customSheetViews>
    <customSheetView guid="{7E5415B2-297C-4CDE-9A5E-CCA4F5662440}" scale="80" showPageBreaks="1" showGridLines="0" printArea="1" hiddenColumns="1" view="pageBreakPreview">
      <pane xSplit="8" ySplit="13" topLeftCell="I89" activePane="bottomRight" state="frozenSplit"/>
      <selection pane="bottomRight" activeCell="K123" sqref="K123"/>
      <rowBreaks count="2" manualBreakCount="2">
        <brk id="66" min="1" max="13" man="1"/>
        <brk id="158" min="1" max="13" man="1"/>
      </rowBreaks>
      <pageMargins left="0.7" right="0.7" top="0.75" bottom="0.75" header="0.3" footer="0.3"/>
      <printOptions horizontalCentered="1"/>
      <pageSetup scale="47" orientation="portrait"/>
      <headerFooter alignWithMargins="0"/>
    </customSheetView>
    <customSheetView guid="{5E4DC421-887D-9843-8B54-CF861F76B668}" scale="80" showGridLines="0" hiddenColumns="1">
      <pane xSplit="8" ySplit="13.1" topLeftCell="I89" activePane="bottomRight" state="frozenSplit"/>
      <selection pane="bottomRight" activeCell="K123" sqref="K123"/>
      <rowBreaks count="2" manualBreakCount="2">
        <brk id="66" min="1" max="13" man="1"/>
        <brk id="158" min="1" max="13" man="1"/>
      </rowBreaks>
      <pageMargins left="0.7" right="0.7" top="0.75" bottom="0.75" header="0.3" footer="0.3"/>
      <printOptions horizontalCentered="1"/>
      <pageSetup scale="47" orientation="portrait"/>
      <headerFooter alignWithMargins="0"/>
    </customSheetView>
  </customSheetViews>
  <mergeCells count="9">
    <mergeCell ref="B2:F4"/>
    <mergeCell ref="G4:M4"/>
    <mergeCell ref="G5:M5"/>
    <mergeCell ref="G2:M3"/>
    <mergeCell ref="I14:M14"/>
    <mergeCell ref="H11:H12"/>
    <mergeCell ref="B11:E12"/>
    <mergeCell ref="G11:G12"/>
    <mergeCell ref="B5:F5"/>
  </mergeCells>
  <phoneticPr fontId="0" type="noConversion"/>
  <conditionalFormatting sqref="G2">
    <cfRule type="expression" dxfId="2" priority="5">
      <formula>School="Enter School Name Here"</formula>
    </cfRule>
  </conditionalFormatting>
  <conditionalFormatting sqref="E17:E31 E159:E173">
    <cfRule type="cellIs" dxfId="1" priority="4" operator="equal">
      <formula>"(Select from drop-down list)"</formula>
    </cfRule>
  </conditionalFormatting>
  <conditionalFormatting sqref="E17:E31 E159:E173">
    <cfRule type="cellIs" dxfId="0" priority="3" operator="equal">
      <formula>"Please complete ""ENROLLMENT"" tab"</formula>
    </cfRule>
  </conditionalFormatting>
  <dataValidations count="1">
    <dataValidation type="custom" allowBlank="1" showInputMessage="1" showErrorMessage="1" errorTitle="Input Error" error="The aggregate percentage increase may not exceed 5%." sqref="I15:M15">
      <formula1>SUM($I$15:$M$15)&lt;=0.05</formula1>
    </dataValidation>
  </dataValidations>
  <printOptions horizontalCentered="1"/>
  <pageMargins left="0.2" right="0.2" top="0.5" bottom="0.25" header="0" footer="0"/>
  <pageSetup scale="55" orientation="landscape" r:id="rId1"/>
  <headerFooter alignWithMargins="0"/>
  <rowBreaks count="3" manualBreakCount="3">
    <brk id="64" min="1" max="13" man="1"/>
    <brk id="116" min="1" max="13" man="1"/>
    <brk id="156" min="1" max="13" man="1"/>
  </rowBreaks>
  <ignoredErrors>
    <ignoredError sqref="I75:M76 J47:M47 K48:M48 I86:M88 I94:M98" unlockedFormula="1"/>
    <ignoredError sqref="I174:M174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29</vt:i4>
      </vt:variant>
    </vt:vector>
  </HeadingPairs>
  <TitlesOfParts>
    <vt:vector size="35" baseType="lpstr">
      <vt:lpstr>INSTRUCTIONS</vt:lpstr>
      <vt:lpstr>Funding by District</vt:lpstr>
      <vt:lpstr>1) School Information</vt:lpstr>
      <vt:lpstr>2) Enrollment Chart</vt:lpstr>
      <vt:lpstr>3) Staffing Plan</vt:lpstr>
      <vt:lpstr>4) 5 YR Budget &amp; Cash Flow Adj</vt:lpstr>
      <vt:lpstr>AcadYr1</vt:lpstr>
      <vt:lpstr>CharterPeriod</vt:lpstr>
      <vt:lpstr>DistrictList</vt:lpstr>
      <vt:lpstr>DVList_AcadYr</vt:lpstr>
      <vt:lpstr>List_Grade5Levels</vt:lpstr>
      <vt:lpstr>List_GradeLevels</vt:lpstr>
      <vt:lpstr>Mssg1</vt:lpstr>
      <vt:lpstr>Mssg2</vt:lpstr>
      <vt:lpstr>Mssg3</vt:lpstr>
      <vt:lpstr>PPR_Tbl_Date</vt:lpstr>
      <vt:lpstr>PreOp1Yr</vt:lpstr>
      <vt:lpstr>PreOp6Mo</vt:lpstr>
      <vt:lpstr>'1) School Information'!Print_Area</vt:lpstr>
      <vt:lpstr>'2) Enrollment Chart'!Print_Area</vt:lpstr>
      <vt:lpstr>'3) Staffing Plan'!Print_Area</vt:lpstr>
      <vt:lpstr>'4) 5 YR Budget &amp; Cash Flow Adj'!Print_Area</vt:lpstr>
      <vt:lpstr>'Funding by District'!Print_Area</vt:lpstr>
      <vt:lpstr>INSTRUCTIONS!Print_Area</vt:lpstr>
      <vt:lpstr>'3) Staffing Plan'!Print_Titles</vt:lpstr>
      <vt:lpstr>'4) 5 YR Budget &amp; Cash Flow Adj'!Print_Titles</vt:lpstr>
      <vt:lpstr>'Funding by District'!Print_Titles</vt:lpstr>
      <vt:lpstr>RPP_TABLE</vt:lpstr>
      <vt:lpstr>School</vt:lpstr>
      <vt:lpstr>Schools</vt:lpstr>
      <vt:lpstr>Year1</vt:lpstr>
      <vt:lpstr>Year2</vt:lpstr>
      <vt:lpstr>Year3</vt:lpstr>
      <vt:lpstr>Year4</vt:lpstr>
      <vt:lpstr>Year5</vt:lpstr>
    </vt:vector>
  </TitlesOfParts>
  <Company>International Charter School of New York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Response 22(e) - Public</dc:title>
  <dc:creator>flackjo</dc:creator>
  <cp:lastModifiedBy>JFlack</cp:lastModifiedBy>
  <cp:lastPrinted>2016-03-24T18:21:45Z</cp:lastPrinted>
  <dcterms:created xsi:type="dcterms:W3CDTF">2009-07-01T14:18:54Z</dcterms:created>
  <dcterms:modified xsi:type="dcterms:W3CDTF">2016-07-15T13:49:46Z</dcterms:modified>
</cp:coreProperties>
</file>